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150" activeTab="0"/>
  </bookViews>
  <sheets>
    <sheet name="工程品質評分表(2)" sheetId="1" r:id="rId1"/>
  </sheets>
  <definedNames>
    <definedName name="_xlnm.Print_Area" localSheetId="0">'工程品質評分表(2)'!$A$1:$K$144</definedName>
  </definedNames>
  <calcPr fullCalcOnLoad="1"/>
</workbook>
</file>

<file path=xl/sharedStrings.xml><?xml version="1.0" encoding="utf-8"?>
<sst xmlns="http://schemas.openxmlformats.org/spreadsheetml/2006/main" count="221" uniqueCount="192">
  <si>
    <t>項次</t>
  </si>
  <si>
    <t>項目</t>
  </si>
  <si>
    <t>品質評核指標及項目</t>
  </si>
  <si>
    <t>得分等級</t>
  </si>
  <si>
    <t>一</t>
  </si>
  <si>
    <t>得分</t>
  </si>
  <si>
    <t>二</t>
  </si>
  <si>
    <t>得該項配分百分比率</t>
  </si>
  <si>
    <t>主配分A</t>
  </si>
  <si>
    <t>主項目數B</t>
  </si>
  <si>
    <t>細項目總數C</t>
  </si>
  <si>
    <t>細項目缺失數D</t>
  </si>
  <si>
    <t>每項配分</t>
  </si>
  <si>
    <t>缺失率</t>
  </si>
  <si>
    <t>該項得分</t>
  </si>
  <si>
    <t>缺失率E</t>
  </si>
  <si>
    <t>缺失率F</t>
  </si>
  <si>
    <t>分配率G</t>
  </si>
  <si>
    <t>分配率H</t>
  </si>
  <si>
    <t>100%~80%</t>
  </si>
  <si>
    <t>80%~70%</t>
  </si>
  <si>
    <t>70%~30%</t>
  </si>
  <si>
    <t>30%~0</t>
  </si>
  <si>
    <t>缺失率10﹪以下</t>
  </si>
  <si>
    <t>缺失率10~30﹪</t>
  </si>
  <si>
    <t>缺失率30~40﹪</t>
  </si>
  <si>
    <t>缺失率40﹪以上</t>
  </si>
  <si>
    <t>三</t>
  </si>
  <si>
    <r>
      <t>(</t>
    </r>
    <r>
      <rPr>
        <b/>
        <sz val="14"/>
        <rFont val="標楷體"/>
        <family val="4"/>
      </rPr>
      <t>一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施工品質</t>
    </r>
    <r>
      <rPr>
        <sz val="14"/>
        <rFont val="標楷體"/>
        <family val="4"/>
      </rPr>
      <t xml:space="preserve">
5.01混凝土施工</t>
    </r>
  </si>
  <si>
    <t>5.02鋼筋施工</t>
  </si>
  <si>
    <t>5.03模板施工</t>
  </si>
  <si>
    <t>5.04鋼構施工</t>
  </si>
  <si>
    <t>5.06土方工程</t>
  </si>
  <si>
    <t>5.07.01一般施工</t>
  </si>
  <si>
    <t>5.07.02水利、道路及護坡</t>
  </si>
  <si>
    <t>5.07.03橋樑工程</t>
  </si>
  <si>
    <t>5.07.07消防施工</t>
  </si>
  <si>
    <t>5.07.12潛盾及推進工程</t>
  </si>
  <si>
    <t>5.07.13景觀工程</t>
  </si>
  <si>
    <t>5.09工地管理(不含進度管理)</t>
  </si>
  <si>
    <r>
      <t>(</t>
    </r>
    <r>
      <rPr>
        <b/>
        <sz val="14"/>
        <rFont val="標楷體"/>
        <family val="4"/>
      </rPr>
      <t>二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材料設備檢驗與管制</t>
    </r>
    <r>
      <rPr>
        <sz val="14"/>
        <rFont val="標楷體"/>
        <family val="4"/>
      </rPr>
      <t xml:space="preserve">
5.10.01混 凝 土</t>
    </r>
  </si>
  <si>
    <t>5.10.02鋼 筋</t>
  </si>
  <si>
    <t>5.10.03鋼構工程</t>
  </si>
  <si>
    <t>5.10.04土方工程</t>
  </si>
  <si>
    <t>5.10.05電氣系統(含電氣、弱電、消防電)</t>
  </si>
  <si>
    <t>5.10.08消防系統</t>
  </si>
  <si>
    <t>5.10.10瀝青混凝土及路面工程</t>
  </si>
  <si>
    <t>5.10.11基礎</t>
  </si>
  <si>
    <t>5.10.99其他材料檢驗審查紀錄缺失</t>
  </si>
  <si>
    <r>
      <t>備註</t>
    </r>
    <r>
      <rPr>
        <sz val="14"/>
        <rFont val="Times New Roman"/>
        <family val="1"/>
      </rPr>
      <t>:</t>
    </r>
  </si>
  <si>
    <t>3.輕微缺失：有影響，但可立即改正者。</t>
  </si>
  <si>
    <t>指標評分</t>
  </si>
  <si>
    <t>備註</t>
  </si>
  <si>
    <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混凝土、鋼筋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構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、模板等施工品質</t>
    </r>
    <r>
      <rPr>
        <sz val="10"/>
        <rFont val="Times New Roman"/>
        <family val="1"/>
      </rPr>
      <t>(82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>):</t>
    </r>
    <r>
      <rPr>
        <sz val="10"/>
        <rFont val="標楷體"/>
        <family val="4"/>
      </rPr>
      <t xml:space="preserve">依該標案
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工程性質擇取左下列施工項目，以</t>
    </r>
    <r>
      <rPr>
        <sz val="10"/>
        <rFont val="Times New Roman"/>
        <family val="1"/>
      </rPr>
      <t>82</t>
    </r>
    <r>
      <rPr>
        <sz val="10"/>
        <rFont val="標楷體"/>
        <family val="4"/>
      </rPr>
      <t xml:space="preserve">分平均配分至已
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擇取之各項目中。</t>
    </r>
    <r>
      <rPr>
        <sz val="10"/>
        <rFont val="Times New Roman"/>
        <family val="1"/>
      </rPr>
      <t xml:space="preserve">
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材料設備檢驗與管制</t>
    </r>
    <r>
      <rPr>
        <sz val="10"/>
        <rFont val="Times New Roman"/>
        <family val="1"/>
      </rPr>
      <t>(18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>):</t>
    </r>
    <r>
      <rPr>
        <sz val="10"/>
        <rFont val="標楷體"/>
        <family val="4"/>
      </rPr>
      <t xml:space="preserve">依該標案工程性質擇取
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左下列施工項目，以</t>
    </r>
    <r>
      <rPr>
        <sz val="10"/>
        <rFont val="Times New Roman"/>
        <family val="1"/>
      </rPr>
      <t>18</t>
    </r>
    <r>
      <rPr>
        <sz val="10"/>
        <rFont val="標楷體"/>
        <family val="4"/>
      </rPr>
      <t xml:space="preserve">分平均配分至已擇取之各項目
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中。</t>
    </r>
  </si>
  <si>
    <r>
      <t>5.07.04</t>
    </r>
    <r>
      <rPr>
        <sz val="14"/>
        <rFont val="標楷體"/>
        <family val="4"/>
      </rPr>
      <t>電氣、弱電施工</t>
    </r>
  </si>
  <si>
    <r>
      <t>5.07.08</t>
    </r>
    <r>
      <rPr>
        <sz val="14"/>
        <rFont val="標楷體"/>
        <family val="4"/>
      </rPr>
      <t>空調施工</t>
    </r>
  </si>
  <si>
    <r>
      <t>5.07.14</t>
    </r>
    <r>
      <rPr>
        <sz val="14"/>
        <rFont val="標楷體"/>
        <family val="4"/>
      </rPr>
      <t>監控系統施工及監測作業</t>
    </r>
  </si>
  <si>
    <r>
      <t>5.10.06</t>
    </r>
    <r>
      <rPr>
        <sz val="14"/>
        <rFont val="標楷體"/>
        <family val="4"/>
      </rPr>
      <t>水系統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含給排水、污水、消防水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：</t>
    </r>
  </si>
  <si>
    <r>
      <t>5.10.09</t>
    </r>
    <r>
      <rPr>
        <sz val="14"/>
        <rFont val="標楷體"/>
        <family val="4"/>
      </rPr>
      <t>空調系統：</t>
    </r>
  </si>
  <si>
    <r>
      <t>5.10.12</t>
    </r>
    <r>
      <rPr>
        <sz val="14"/>
        <rFont val="標楷體"/>
        <family val="4"/>
      </rPr>
      <t>鋼筋混凝土管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ＲＣＰ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：</t>
    </r>
  </si>
  <si>
    <t>得分</t>
  </si>
  <si>
    <t>備註</t>
  </si>
  <si>
    <t>備註</t>
  </si>
  <si>
    <t>四</t>
  </si>
  <si>
    <t>五</t>
  </si>
  <si>
    <t>5.07.05給排水、污水施工</t>
  </si>
  <si>
    <t>5.07.06接地工程</t>
  </si>
  <si>
    <t>5.07.09昇降設備</t>
  </si>
  <si>
    <t>5.07.11掩埋場工程</t>
  </si>
  <si>
    <t>5.10.07接地系統：</t>
  </si>
  <si>
    <t>5.10.13路燈照明設備：</t>
  </si>
  <si>
    <t>5.10.14地錨：</t>
  </si>
  <si>
    <t>5.10.15路面標記：</t>
  </si>
  <si>
    <t>5.10.16高壓面磚：</t>
  </si>
  <si>
    <t>5.10.17機電系統：</t>
  </si>
  <si>
    <t>5.10.19監測儀器：</t>
  </si>
  <si>
    <r>
      <t xml:space="preserve">4.缺失率：依據「主辦機關工程管理自主評量表」內之該項目之細項缺失項數
  除以該項目之總細項數。
</t>
    </r>
    <r>
      <rPr>
        <sz val="14"/>
        <color indexed="10"/>
        <rFont val="標楷體"/>
        <family val="4"/>
      </rPr>
      <t>◎</t>
    </r>
    <r>
      <rPr>
        <sz val="14"/>
        <rFont val="標楷體"/>
        <family val="4"/>
      </rPr>
      <t>5.強度指標評分之項目及細項，請參閱「主辦機關工程管理自主評量表」。
6.強度指標項目，依工程施工查核小組作業辦法第8條規定之丙等（70分以 下）情況為：
  (一)鋼筋混凝土結構鑽心試體試驗結果不合格。
  (二)路面工程瀝青混凝土鑽心試體試驗結果不合格。
  (三)路基工程壓實度試驗結果不合格。
  (四)主要結構與設計不符情節重大者。
  (五)主要材料設備與設計不符情節重大者。
  (六)其他缺失情節重大影響安全者。</t>
    </r>
    <r>
      <rPr>
        <sz val="14"/>
        <rFont val="細明體"/>
        <family val="3"/>
      </rPr>
      <t xml:space="preserve">
</t>
    </r>
  </si>
  <si>
    <t>(一)混凝土、鋼筋(構)、模板等
    施工品質(82分)
(二)材料設備檢驗與管制(18分)</t>
  </si>
  <si>
    <r>
      <t>細項目缺失數</t>
    </r>
    <r>
      <rPr>
        <sz val="14"/>
        <color indexed="10"/>
        <rFont val="標楷體"/>
        <family val="4"/>
      </rPr>
      <t>◎</t>
    </r>
    <r>
      <rPr>
        <sz val="11"/>
        <color indexed="10"/>
        <rFont val="標楷體"/>
        <family val="4"/>
      </rPr>
      <t>〈備註</t>
    </r>
    <r>
      <rPr>
        <sz val="11"/>
        <color indexed="10"/>
        <rFont val="Times New Roman"/>
        <family val="1"/>
      </rPr>
      <t>5</t>
    </r>
    <r>
      <rPr>
        <sz val="11"/>
        <color indexed="10"/>
        <rFont val="標楷體"/>
        <family val="4"/>
      </rPr>
      <t>〉</t>
    </r>
  </si>
  <si>
    <t>工程項目</t>
  </si>
  <si>
    <t>工程項目</t>
  </si>
  <si>
    <t>工程項目</t>
  </si>
  <si>
    <r>
      <t>本表由工程主辦機關自評，並於工程施工查核小組查核時，提供查核委員參考。</t>
    </r>
    <r>
      <rPr>
        <sz val="14"/>
        <rFont val="Times New Roman"/>
        <family val="1"/>
      </rPr>
      <t xml:space="preserve">
1.</t>
    </r>
    <r>
      <rPr>
        <sz val="14"/>
        <rFont val="標楷體"/>
        <family val="4"/>
      </rPr>
      <t>嚴重缺失：有重大破壞，或影響深遠者。
2.一般缺失：有破壞性，但可立即改正者。</t>
    </r>
  </si>
  <si>
    <t>5.08.99其他裝修雜項工程缺失：</t>
  </si>
  <si>
    <r>
      <t>5.17.99</t>
    </r>
    <r>
      <rPr>
        <sz val="14"/>
        <rFont val="標楷體"/>
        <family val="4"/>
      </rPr>
      <t>其他規劃設計不良情事</t>
    </r>
  </si>
  <si>
    <r>
      <t>5.05.07</t>
    </r>
    <r>
      <rPr>
        <sz val="14"/>
        <rFont val="標楷體"/>
        <family val="4"/>
      </rPr>
      <t>門禁管制落實度</t>
    </r>
  </si>
  <si>
    <r>
      <t>5.05.08</t>
    </r>
    <r>
      <rPr>
        <sz val="14"/>
        <rFont val="標楷體"/>
        <family val="4"/>
      </rPr>
      <t>工地有無積水</t>
    </r>
  </si>
  <si>
    <r>
      <t>5.05.09</t>
    </r>
    <r>
      <rPr>
        <sz val="14"/>
        <rFont val="標楷體"/>
        <family val="4"/>
      </rPr>
      <t>垃圾及廢棄物清理</t>
    </r>
  </si>
  <si>
    <r>
      <t>5.05.11</t>
    </r>
    <r>
      <rPr>
        <sz val="14"/>
        <rFont val="標楷體"/>
        <family val="4"/>
      </rPr>
      <t>加強工地出入口污染管制作業</t>
    </r>
  </si>
  <si>
    <r>
      <t>5.05.12</t>
    </r>
    <r>
      <rPr>
        <sz val="14"/>
        <rFont val="標楷體"/>
        <family val="4"/>
      </rPr>
      <t>依照「營建工程空氣污染防制設施管理辦法」之規定，加強工區內污染防制措施</t>
    </r>
  </si>
  <si>
    <r>
      <t>5.05.99</t>
    </r>
    <r>
      <rPr>
        <sz val="14"/>
        <rFont val="標楷體"/>
        <family val="4"/>
      </rPr>
      <t>其他缺失</t>
    </r>
  </si>
  <si>
    <r>
      <t>5.05.10</t>
    </r>
    <r>
      <rPr>
        <sz val="14"/>
        <rFont val="標楷體"/>
        <family val="4"/>
      </rPr>
      <t>確實執行工區週邊街道洗掃作業</t>
    </r>
  </si>
  <si>
    <t>5.05.01未採用低噪音工法或設備，有妨礙附近之安全或安寧者</t>
  </si>
  <si>
    <t>5.05.02現場塵土飛揚等空氣汙染處理未妥當</t>
  </si>
  <si>
    <t>5.05.03放流水等水汙染處理未妥當</t>
  </si>
  <si>
    <t>5.14.01墜落防止</t>
  </si>
  <si>
    <t>5.14.02倒塌崩塌防止</t>
  </si>
  <si>
    <t>5.14.03感電防止</t>
  </si>
  <si>
    <t>5.14.04承包商無勞安自動檢查紀錄或，□不確實</t>
  </si>
  <si>
    <t>5.14.05安全衛生管理員或安衛業務主管未在工地執行職務</t>
  </si>
  <si>
    <t>5.14.06工作場所災害防止</t>
  </si>
  <si>
    <t>5.14.08圍籬、外部防護網等設施不足</t>
  </si>
  <si>
    <t>5.14.09查核金額以上工程，未依勞委會92.12.01函頒之「加強公共工程勞工安全衛生管理作業要點」辦理(如招標文件未明定：承包商應提報安全衛生管理計畫、將常駐工地之安衛人員向勞檢機構報備並副知機關與監造單位、監造單位所派安全衛生業務監造人員之資格及人數等)</t>
  </si>
  <si>
    <t>5.14.10危險性工作場所未事先申請審查，或□未審查完成即先行動工</t>
  </si>
  <si>
    <t>5.14.11未於作業現場，依施工現況，設置擋土支撐、露天開挖、模板支撐、隧道挖掘、襯砌、施工架及施工構台組配、鋼構組配、缺氧作業主管等作業主管</t>
  </si>
  <si>
    <t>5.14.12被撞防止</t>
  </si>
  <si>
    <t>5.14.13物體飛落防止</t>
  </si>
  <si>
    <t>5.14.99其他違反勞工安全衛生相關法規情事：</t>
  </si>
  <si>
    <t>5.15工區交通維持及安全管制措施</t>
  </si>
  <si>
    <t>5.05.04營建剩餘土石方、其他廢棄物處理未妥當</t>
  </si>
  <si>
    <r>
      <t>5.05.05.</t>
    </r>
    <r>
      <rPr>
        <sz val="14"/>
        <rFont val="標楷體"/>
        <family val="4"/>
      </rPr>
      <t>進出工區車輛有無清洗</t>
    </r>
  </si>
  <si>
    <r>
      <t>5.05.06.</t>
    </r>
    <r>
      <rPr>
        <sz val="14"/>
        <rFont val="標楷體"/>
        <family val="4"/>
      </rPr>
      <t>工區夜間照明</t>
    </r>
  </si>
  <si>
    <r>
      <t>5.05.13</t>
    </r>
    <r>
      <rPr>
        <sz val="14"/>
        <rFont val="標楷體"/>
        <family val="4"/>
      </rPr>
      <t>工地環境區劃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如工作、吸煙、餐飲、休息區</t>
    </r>
    <r>
      <rPr>
        <sz val="14"/>
        <rFont val="Times New Roman"/>
        <family val="1"/>
      </rPr>
      <t>)</t>
    </r>
  </si>
  <si>
    <t>5.08裝修雜項工程</t>
  </si>
  <si>
    <t>各項配點數10點</t>
  </si>
  <si>
    <t>V</t>
  </si>
  <si>
    <r>
      <t>各項配點數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點</t>
    </r>
  </si>
  <si>
    <r>
      <t>依工程性質勾選施工項目，並於該項欄位勾選</t>
    </r>
    <r>
      <rPr>
        <sz val="11"/>
        <rFont val="Times New Roman"/>
        <family val="1"/>
      </rPr>
      <t>v</t>
    </r>
  </si>
  <si>
    <r>
      <t>依工程性質勾選施工項目，並於該項欄位勾選</t>
    </r>
    <r>
      <rPr>
        <sz val="11"/>
        <rFont val="Times New Roman"/>
        <family val="1"/>
      </rPr>
      <t>v</t>
    </r>
  </si>
  <si>
    <r>
      <t>依工程性質勾選施工項目，並於該項欄位勾選</t>
    </r>
    <r>
      <rPr>
        <sz val="14"/>
        <rFont val="Times New Roman"/>
        <family val="1"/>
      </rPr>
      <t>v</t>
    </r>
  </si>
  <si>
    <t>5.15.99其他交通維持及安全管制措施不當情事：</t>
  </si>
  <si>
    <t>5.16.01無訂定汛期工地防災自主檢查表，□或未落實</t>
  </si>
  <si>
    <t>5.16.02工區及週遭之排水設施未予清理並保持暢通</t>
  </si>
  <si>
    <t>5.16.03防汛缺口未確實封堵，或砂包、擋水鋼板、封水牆等臨時性防洪設施未補強</t>
  </si>
  <si>
    <t>5.16.99其他汛期工地防災減災措施不當情事：</t>
  </si>
  <si>
    <r>
      <t>得分等級</t>
    </r>
    <r>
      <rPr>
        <sz val="14"/>
        <rFont val="標楷體"/>
        <family val="4"/>
      </rPr>
      <t xml:space="preserve">
各項配點數：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 xml:space="preserve">點
</t>
    </r>
    <r>
      <rPr>
        <sz val="14"/>
        <rFont val="Times New Roman"/>
        <family val="1"/>
      </rPr>
      <t xml:space="preserve"> 10~9---</t>
    </r>
    <r>
      <rPr>
        <sz val="14"/>
        <rFont val="標楷體"/>
        <family val="4"/>
      </rPr>
      <t xml:space="preserve">合格
</t>
    </r>
    <r>
      <rPr>
        <sz val="14"/>
        <rFont val="Times New Roman"/>
        <family val="1"/>
      </rPr>
      <t xml:space="preserve"> 9(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)~8---</t>
    </r>
    <r>
      <rPr>
        <sz val="14"/>
        <rFont val="標楷體"/>
        <family val="4"/>
      </rPr>
      <t xml:space="preserve">輕微缺失
</t>
    </r>
    <r>
      <rPr>
        <sz val="14"/>
        <rFont val="Times New Roman"/>
        <family val="1"/>
      </rPr>
      <t xml:space="preserve"> 8(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)~5---</t>
    </r>
    <r>
      <rPr>
        <sz val="14"/>
        <rFont val="標楷體"/>
        <family val="4"/>
      </rPr>
      <t xml:space="preserve">一般缺失
</t>
    </r>
    <r>
      <rPr>
        <sz val="14"/>
        <rFont val="Times New Roman"/>
        <family val="1"/>
      </rPr>
      <t xml:space="preserve"> 5(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以下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嚴重缺失</t>
    </r>
  </si>
  <si>
    <r>
      <t>得分等級</t>
    </r>
    <r>
      <rPr>
        <sz val="14"/>
        <rFont val="標楷體"/>
        <family val="4"/>
      </rPr>
      <t xml:space="preserve">
各項配點數：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 xml:space="preserve">點
</t>
    </r>
    <r>
      <rPr>
        <sz val="14"/>
        <rFont val="Times New Roman"/>
        <family val="1"/>
      </rPr>
      <t xml:space="preserve"> 10~9---</t>
    </r>
    <r>
      <rPr>
        <sz val="14"/>
        <rFont val="標楷體"/>
        <family val="4"/>
      </rPr>
      <t xml:space="preserve">合格
</t>
    </r>
    <r>
      <rPr>
        <sz val="14"/>
        <rFont val="Times New Roman"/>
        <family val="1"/>
      </rPr>
      <t xml:space="preserve"> 9(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)~8---</t>
    </r>
    <r>
      <rPr>
        <sz val="14"/>
        <rFont val="標楷體"/>
        <family val="4"/>
      </rPr>
      <t xml:space="preserve">輕微缺失
</t>
    </r>
    <r>
      <rPr>
        <sz val="14"/>
        <rFont val="Times New Roman"/>
        <family val="1"/>
      </rPr>
      <t xml:space="preserve"> 8(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)~5---</t>
    </r>
    <r>
      <rPr>
        <sz val="14"/>
        <rFont val="標楷體"/>
        <family val="4"/>
      </rPr>
      <t xml:space="preserve">一般缺失
</t>
    </r>
    <r>
      <rPr>
        <sz val="14"/>
        <rFont val="Times New Roman"/>
        <family val="1"/>
      </rPr>
      <t xml:space="preserve"> 5(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以下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嚴重缺失</t>
    </r>
  </si>
  <si>
    <r>
      <t>得分等級</t>
    </r>
    <r>
      <rPr>
        <sz val="14"/>
        <rFont val="標楷體"/>
        <family val="4"/>
      </rPr>
      <t xml:space="preserve">
各項配點數：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 xml:space="preserve">點
</t>
    </r>
    <r>
      <rPr>
        <sz val="14"/>
        <rFont val="Times New Roman"/>
        <family val="1"/>
      </rPr>
      <t xml:space="preserve"> 10~9---</t>
    </r>
    <r>
      <rPr>
        <sz val="14"/>
        <rFont val="標楷體"/>
        <family val="4"/>
      </rPr>
      <t xml:space="preserve">合格
</t>
    </r>
    <r>
      <rPr>
        <sz val="14"/>
        <rFont val="Times New Roman"/>
        <family val="1"/>
      </rPr>
      <t xml:space="preserve"> 9(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)~8---</t>
    </r>
    <r>
      <rPr>
        <sz val="14"/>
        <rFont val="標楷體"/>
        <family val="4"/>
      </rPr>
      <t xml:space="preserve">輕微缺失
</t>
    </r>
    <r>
      <rPr>
        <sz val="14"/>
        <rFont val="Times New Roman"/>
        <family val="1"/>
      </rPr>
      <t xml:space="preserve"> 8(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)~5---</t>
    </r>
    <r>
      <rPr>
        <sz val="14"/>
        <rFont val="標楷體"/>
        <family val="4"/>
      </rPr>
      <t xml:space="preserve">一般缺失
</t>
    </r>
    <r>
      <rPr>
        <sz val="14"/>
        <rFont val="Times New Roman"/>
        <family val="1"/>
      </rPr>
      <t xml:space="preserve"> 5(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以下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嚴重缺失</t>
    </r>
  </si>
  <si>
    <r>
      <t>得分等級</t>
    </r>
    <r>
      <rPr>
        <sz val="14"/>
        <rFont val="標楷體"/>
        <family val="4"/>
      </rPr>
      <t xml:space="preserve">
各項配點數：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 xml:space="preserve">點
</t>
    </r>
    <r>
      <rPr>
        <sz val="14"/>
        <rFont val="Times New Roman"/>
        <family val="1"/>
      </rPr>
      <t xml:space="preserve"> 10~9---</t>
    </r>
    <r>
      <rPr>
        <sz val="14"/>
        <rFont val="標楷體"/>
        <family val="4"/>
      </rPr>
      <t xml:space="preserve">合格
</t>
    </r>
    <r>
      <rPr>
        <sz val="14"/>
        <rFont val="Times New Roman"/>
        <family val="1"/>
      </rPr>
      <t xml:space="preserve"> 9(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)~8---</t>
    </r>
    <r>
      <rPr>
        <sz val="14"/>
        <rFont val="標楷體"/>
        <family val="4"/>
      </rPr>
      <t xml:space="preserve">輕微缺失
</t>
    </r>
    <r>
      <rPr>
        <sz val="14"/>
        <rFont val="Times New Roman"/>
        <family val="1"/>
      </rPr>
      <t xml:space="preserve"> 8(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)~5---</t>
    </r>
    <r>
      <rPr>
        <sz val="14"/>
        <rFont val="標楷體"/>
        <family val="4"/>
      </rPr>
      <t xml:space="preserve">一般缺失
</t>
    </r>
    <r>
      <rPr>
        <sz val="14"/>
        <rFont val="Times New Roman"/>
        <family val="1"/>
      </rPr>
      <t xml:space="preserve"> 5(</t>
    </r>
    <r>
      <rPr>
        <sz val="14"/>
        <rFont val="標楷體"/>
        <family val="4"/>
      </rPr>
      <t>不含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以下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嚴重缺失</t>
    </r>
  </si>
  <si>
    <t>5.08.08.01混凝土完成面施工外觀平整度不佳</t>
  </si>
  <si>
    <t>5.08.08.02□結構體施工粗糙或□結構體線形不協調或□不完整</t>
  </si>
  <si>
    <t>5.08.08.03基地內外及週邊施工圍籬□不整齊或□不清潔，或□不美化引起民眾反感</t>
  </si>
  <si>
    <t>5.08.09.03□基地內外及週邊植栽綠化與周邊環境景觀不搭調或□施工粗糙</t>
  </si>
  <si>
    <t>5.08.09.04□欄杆不平順</t>
  </si>
  <si>
    <t>5.08.09.05□路緣石線形不平順或□人行道鋪設不平整</t>
  </si>
  <si>
    <t>5.08.09.02□基地內外及週邊景觀造型與周邊環境不協調或□施工粗糙</t>
  </si>
  <si>
    <t>5.08.09.07管線配置不當，影響美觀</t>
  </si>
  <si>
    <t>5.08.09.08配電開關匣配置不當，影響美觀</t>
  </si>
  <si>
    <t>5.08.09.09□電桿號碼噴漆不明確或□鐵件油漆不平整</t>
  </si>
  <si>
    <t>5.08.09.10跨軌線焊接地線配置不整齊</t>
  </si>
  <si>
    <t>5.08.09.06管線鋪設或□道路舖設，路面切割線形不順，影響美觀</t>
  </si>
  <si>
    <t>5.17.02電源配置不當，影響使用性</t>
  </si>
  <si>
    <t>5.17.03防災措施不足，影響應變功能</t>
  </si>
  <si>
    <t>5.17.04地盤調查不確實影響施工作業</t>
  </si>
  <si>
    <t>5.17.05□材料使用不當或□施工之工法選用不適，或□施工動線不良，不符合節能減碳</t>
  </si>
  <si>
    <t>5.17.06□給水管徑不足或□管材採用不當材質易腐蝕或□管路配置不當，影響使用性</t>
  </si>
  <si>
    <t>5.17.07衛生設備通氣管配置不當，影響排放功能</t>
  </si>
  <si>
    <t>5.17.08燈具設備配置不當，影響照明功能</t>
  </si>
  <si>
    <t>5.17.09泵浦與結構體未保留適當間距，影響維護功能</t>
  </si>
  <si>
    <t>5.17.10鋼骨無塗防火被覆，影響耐火性能</t>
  </si>
  <si>
    <t>5.17.11污水人孔上下踏步，未採耐腐蝕材質，易腐蝕，影響日後使用性能</t>
  </si>
  <si>
    <t>5.17.12未考量營建土石方平衡及交換，造成施工進度延宕</t>
  </si>
  <si>
    <t>5.17.13發電機容量不足，影響供電功能</t>
  </si>
  <si>
    <t>5.17.14管道間空間不足，無法實施維修</t>
  </si>
  <si>
    <r>
      <t xml:space="preserve">配分
</t>
    </r>
    <r>
      <rPr>
        <sz val="12"/>
        <rFont val="標楷體"/>
        <family val="4"/>
      </rPr>
      <t>(自動運算)</t>
    </r>
  </si>
  <si>
    <r>
      <t xml:space="preserve">得分
</t>
    </r>
    <r>
      <rPr>
        <sz val="12"/>
        <rFont val="標楷體"/>
        <family val="4"/>
      </rPr>
      <t>(自動運算)</t>
    </r>
  </si>
  <si>
    <r>
      <t xml:space="preserve">評核狀況
</t>
    </r>
    <r>
      <rPr>
        <sz val="12"/>
        <rFont val="標楷體"/>
        <family val="4"/>
      </rPr>
      <t>(自動運算)</t>
    </r>
  </si>
  <si>
    <r>
      <t xml:space="preserve">配分
</t>
    </r>
    <r>
      <rPr>
        <sz val="12"/>
        <rFont val="標楷體"/>
        <family val="4"/>
      </rPr>
      <t>(自動運算)</t>
    </r>
  </si>
  <si>
    <r>
      <t xml:space="preserve">配分
</t>
    </r>
    <r>
      <rPr>
        <sz val="12"/>
        <rFont val="標楷體"/>
        <family val="4"/>
      </rPr>
      <t>(自動運算)</t>
    </r>
  </si>
  <si>
    <r>
      <t xml:space="preserve">評核狀況
</t>
    </r>
    <r>
      <rPr>
        <sz val="12"/>
        <rFont val="標楷體"/>
        <family val="4"/>
      </rPr>
      <t>(自動運算)</t>
    </r>
  </si>
  <si>
    <t>5.07.10.02解體清理施工</t>
  </si>
  <si>
    <t>5.07.10.03基礎、地坪、樓板工程</t>
  </si>
  <si>
    <t>5.07.10.04牆體及灰作工程</t>
  </si>
  <si>
    <t>5.07.10.05大木作工作</t>
  </si>
  <si>
    <t>5.07.10.06門窗、細木作及裝修工程</t>
  </si>
  <si>
    <t>5.07.10.07屋頂工程</t>
  </si>
  <si>
    <t>5.07.10.08彩繪</t>
  </si>
  <si>
    <t>5.07.10.09 剪黏、交趾陶</t>
  </si>
  <si>
    <t>5.07.10.10 漆作</t>
  </si>
  <si>
    <t>5.07.10.11生物、微生物劣化防治工程</t>
  </si>
  <si>
    <t>5.07.10.12文物及發現物之處理</t>
  </si>
  <si>
    <t>5.10.18.02磚、瓦、石材、土角、面磚、剪黏用陶</t>
  </si>
  <si>
    <t>5.10.18.03灰、三合土、苫背材</t>
  </si>
  <si>
    <t>5.10.18.04油漆</t>
  </si>
  <si>
    <r>
      <t>5.07.10傳統建築(含古蹟、歷史建築及其他等)修復工程</t>
    </r>
    <r>
      <rPr>
        <sz val="14"/>
        <rFont val="標楷體"/>
        <family val="4"/>
      </rPr>
      <t xml:space="preserve">
5.07.10.01準備工作</t>
    </r>
  </si>
  <si>
    <r>
      <t>5.10.18傳統建築修復與木結構工程材料：</t>
    </r>
    <r>
      <rPr>
        <sz val="14"/>
        <rFont val="標楷體"/>
        <family val="4"/>
      </rPr>
      <t xml:space="preserve">
5.10.18.01木材</t>
    </r>
  </si>
  <si>
    <t>環境</t>
  </si>
  <si>
    <t>安全</t>
  </si>
  <si>
    <t>強度</t>
  </si>
  <si>
    <t>美觀</t>
  </si>
  <si>
    <t>功能</t>
  </si>
  <si>
    <t>一、環境指標</t>
  </si>
  <si>
    <t>二、安全指標</t>
  </si>
  <si>
    <r>
      <t>三、強度指標</t>
    </r>
  </si>
  <si>
    <r>
      <t>四、美觀指標</t>
    </r>
  </si>
  <si>
    <t>五、功能指標</t>
  </si>
  <si>
    <t>5.17.01□未使用高效率空調設備，或□未使用高效率照明燈具(如LED應用產品)，或□未使用高效率太陽能光電及熱水系統</t>
  </si>
  <si>
    <t>5.17.15設備未考量易維修性</t>
  </si>
  <si>
    <r>
      <t>(ΟΟ)工程品質評估指標評核表</t>
    </r>
    <r>
      <rPr>
        <b/>
        <sz val="16"/>
        <rFont val="標楷體"/>
        <family val="4"/>
      </rPr>
      <t>(工程主辦機關專用)    980901版</t>
    </r>
  </si>
  <si>
    <t>5.17.16 有無營造綠色環境(最小營建規模，資源最佳化；發揮創意，創造節能減碳環境；以「迴避、減輕、補償」等生態工程原則減少衝擊)</t>
  </si>
  <si>
    <t>5.17.17有無選用綠色材料(考量需求性及最佳化配置；優先採用再生能源、節約能源、低污染、省資源、再生利用、可回收、綠建材等綠色環保產品、設備)</t>
  </si>
  <si>
    <t>5.17.18廣採綠色工法(因地制宜，選擇適當工法，優先採用可節省資材、能源或低耗能、減少廢棄物、施工自動化之工法及措施；拆除構材再利用，土方平衡減少外運，剩餘土石方資源化)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</si>
</sst>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_ "/>
    <numFmt numFmtId="182" formatCode="0.0_ "/>
    <numFmt numFmtId="183" formatCode="[Red][&lt;80]General"/>
    <numFmt numFmtId="184" formatCode="[Red][&lt;80]General;General"/>
    <numFmt numFmtId="185" formatCode="[Red][&lt;80]General;"/>
    <numFmt numFmtId="186" formatCode="[Red][&lt;80]General;0.0"/>
    <numFmt numFmtId="187" formatCode="[Red][&lt;80]0.0;0.0"/>
    <numFmt numFmtId="188" formatCode="0.00_);[Red]\(0.00\)"/>
  </numFmts>
  <fonts count="3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8"/>
      <color indexed="10"/>
      <name val="標楷體"/>
      <family val="4"/>
    </font>
    <font>
      <sz val="14"/>
      <name val="細明體"/>
      <family val="3"/>
    </font>
    <font>
      <b/>
      <sz val="14"/>
      <name val="Times New Roman"/>
      <family val="1"/>
    </font>
    <font>
      <b/>
      <sz val="14"/>
      <name val="標楷體"/>
      <family val="4"/>
    </font>
    <font>
      <b/>
      <sz val="28"/>
      <name val="標楷體"/>
      <family val="4"/>
    </font>
    <font>
      <b/>
      <sz val="36"/>
      <name val="標楷體"/>
      <family val="4"/>
    </font>
    <font>
      <b/>
      <sz val="24"/>
      <name val="標楷體"/>
      <family val="4"/>
    </font>
    <font>
      <sz val="24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  <font>
      <sz val="14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8"/>
      <name val="新細明體"/>
      <family val="1"/>
    </font>
    <font>
      <sz val="20"/>
      <name val="新細明體"/>
      <family val="1"/>
    </font>
    <font>
      <b/>
      <sz val="28"/>
      <name val="Times New Roman"/>
      <family val="1"/>
    </font>
    <font>
      <sz val="14"/>
      <color indexed="10"/>
      <name val="標楷體"/>
      <family val="4"/>
    </font>
    <font>
      <sz val="11"/>
      <color indexed="10"/>
      <name val="標楷體"/>
      <family val="4"/>
    </font>
    <font>
      <sz val="11"/>
      <color indexed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ck"/>
    </border>
    <border>
      <left style="thin"/>
      <right style="medium"/>
      <top style="thin"/>
      <bottom style="double"/>
    </border>
    <border>
      <left style="double"/>
      <right style="thick"/>
      <top style="thick"/>
      <bottom style="double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ck"/>
      <top style="thick"/>
      <bottom>
        <color indexed="63"/>
      </bottom>
    </border>
    <border>
      <left style="double"/>
      <right style="thick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ck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ck"/>
      <top style="medium"/>
      <bottom style="double"/>
    </border>
    <border>
      <left style="double"/>
      <right style="thick"/>
      <top>
        <color indexed="63"/>
      </top>
      <bottom style="double"/>
    </border>
    <border>
      <left style="double"/>
      <right style="thick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1" fillId="2" borderId="1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/>
      <protection locked="0"/>
    </xf>
    <xf numFmtId="0" fontId="11" fillId="2" borderId="4" xfId="0" applyFont="1" applyFill="1" applyBorder="1" applyAlignment="1" applyProtection="1">
      <alignment/>
      <protection locked="0"/>
    </xf>
    <xf numFmtId="0" fontId="11" fillId="2" borderId="5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" wrapText="1"/>
      <protection locked="0"/>
    </xf>
    <xf numFmtId="188" fontId="10" fillId="0" borderId="6" xfId="0" applyNumberFormat="1" applyFont="1" applyBorder="1" applyAlignment="1" applyProtection="1">
      <alignment horizontal="center" vertical="center"/>
      <protection/>
    </xf>
    <xf numFmtId="188" fontId="10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188" fontId="10" fillId="0" borderId="10" xfId="0" applyNumberFormat="1" applyFont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 wrapText="1"/>
      <protection/>
    </xf>
    <xf numFmtId="188" fontId="10" fillId="0" borderId="12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87" fontId="10" fillId="0" borderId="13" xfId="0" applyNumberFormat="1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188" fontId="10" fillId="0" borderId="14" xfId="0" applyNumberFormat="1" applyFont="1" applyBorder="1" applyAlignment="1" applyProtection="1">
      <alignment horizontal="center" vertical="center"/>
      <protection/>
    </xf>
    <xf numFmtId="188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/>
    </xf>
    <xf numFmtId="188" fontId="7" fillId="0" borderId="14" xfId="0" applyNumberFormat="1" applyFont="1" applyBorder="1" applyAlignment="1" applyProtection="1">
      <alignment horizontal="center" vertical="center"/>
      <protection/>
    </xf>
    <xf numFmtId="188" fontId="7" fillId="0" borderId="7" xfId="0" applyNumberFormat="1" applyFont="1" applyFill="1" applyBorder="1" applyAlignment="1" applyProtection="1">
      <alignment horizontal="center" vertical="center"/>
      <protection/>
    </xf>
    <xf numFmtId="179" fontId="7" fillId="0" borderId="1" xfId="0" applyNumberFormat="1" applyFont="1" applyBorder="1" applyAlignment="1" applyProtection="1">
      <alignment horizontal="center" vertical="center"/>
      <protection/>
    </xf>
    <xf numFmtId="179" fontId="7" fillId="0" borderId="15" xfId="0" applyNumberFormat="1" applyFont="1" applyBorder="1" applyAlignment="1" applyProtection="1">
      <alignment horizontal="center" vertical="center"/>
      <protection/>
    </xf>
    <xf numFmtId="188" fontId="7" fillId="0" borderId="16" xfId="0" applyNumberFormat="1" applyFont="1" applyBorder="1" applyAlignment="1" applyProtection="1">
      <alignment horizontal="center" vertical="center"/>
      <protection/>
    </xf>
    <xf numFmtId="188" fontId="7" fillId="0" borderId="17" xfId="0" applyNumberFormat="1" applyFont="1" applyFill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 applyProtection="1">
      <alignment horizontal="center" vertical="center"/>
      <protection/>
    </xf>
    <xf numFmtId="179" fontId="7" fillId="0" borderId="18" xfId="0" applyNumberFormat="1" applyFont="1" applyBorder="1" applyAlignment="1" applyProtection="1">
      <alignment horizontal="center" vertical="center"/>
      <protection/>
    </xf>
    <xf numFmtId="188" fontId="7" fillId="0" borderId="6" xfId="0" applyNumberFormat="1" applyFont="1" applyBorder="1" applyAlignment="1" applyProtection="1">
      <alignment horizontal="center" vertical="center"/>
      <protection/>
    </xf>
    <xf numFmtId="188" fontId="7" fillId="0" borderId="19" xfId="0" applyNumberFormat="1" applyFont="1" applyFill="1" applyBorder="1" applyAlignment="1" applyProtection="1">
      <alignment horizontal="center" vertical="center"/>
      <protection/>
    </xf>
    <xf numFmtId="179" fontId="7" fillId="0" borderId="5" xfId="0" applyNumberFormat="1" applyFont="1" applyBorder="1" applyAlignment="1" applyProtection="1">
      <alignment horizontal="center" vertical="center"/>
      <protection/>
    </xf>
    <xf numFmtId="179" fontId="7" fillId="0" borderId="20" xfId="0" applyNumberFormat="1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188" fontId="7" fillId="0" borderId="23" xfId="0" applyNumberFormat="1" applyFont="1" applyFill="1" applyBorder="1" applyAlignment="1" applyProtection="1">
      <alignment horizontal="center" vertical="center"/>
      <protection/>
    </xf>
    <xf numFmtId="179" fontId="7" fillId="0" borderId="2" xfId="0" applyNumberFormat="1" applyFont="1" applyBorder="1" applyAlignment="1" applyProtection="1">
      <alignment horizontal="center" vertical="center"/>
      <protection/>
    </xf>
    <xf numFmtId="179" fontId="7" fillId="0" borderId="24" xfId="0" applyNumberFormat="1" applyFont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/>
    </xf>
    <xf numFmtId="188" fontId="7" fillId="0" borderId="25" xfId="0" applyNumberFormat="1" applyFont="1" applyFill="1" applyBorder="1" applyAlignment="1" applyProtection="1">
      <alignment horizontal="center" vertical="center"/>
      <protection/>
    </xf>
    <xf numFmtId="179" fontId="7" fillId="0" borderId="3" xfId="0" applyNumberFormat="1" applyFont="1" applyBorder="1" applyAlignment="1" applyProtection="1">
      <alignment horizontal="center" vertical="center"/>
      <protection/>
    </xf>
    <xf numFmtId="179" fontId="7" fillId="0" borderId="26" xfId="0" applyNumberFormat="1" applyFont="1" applyBorder="1" applyAlignment="1" applyProtection="1">
      <alignment horizontal="center" vertical="center"/>
      <protection/>
    </xf>
    <xf numFmtId="187" fontId="35" fillId="0" borderId="13" xfId="0" applyNumberFormat="1" applyFont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7" fillId="2" borderId="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vertical="center" wrapText="1"/>
      <protection/>
    </xf>
    <xf numFmtId="187" fontId="10" fillId="0" borderId="28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vertical="top"/>
      <protection/>
    </xf>
    <xf numFmtId="0" fontId="6" fillId="0" borderId="29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188" fontId="7" fillId="0" borderId="0" xfId="0" applyNumberFormat="1" applyFont="1" applyAlignment="1" applyProtection="1">
      <alignment horizontal="left" vertical="center" wrapText="1"/>
      <protection/>
    </xf>
    <xf numFmtId="188" fontId="7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wrapText="1"/>
      <protection/>
    </xf>
    <xf numFmtId="188" fontId="1" fillId="0" borderId="0" xfId="0" applyNumberFormat="1" applyFont="1" applyAlignment="1" applyProtection="1">
      <alignment horizontal="center" vertical="center"/>
      <protection/>
    </xf>
    <xf numFmtId="188" fontId="1" fillId="0" borderId="0" xfId="0" applyNumberFormat="1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88" fontId="10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3" fillId="0" borderId="29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188" fontId="10" fillId="0" borderId="30" xfId="0" applyNumberFormat="1" applyFont="1" applyBorder="1" applyAlignment="1" applyProtection="1">
      <alignment horizontal="center" vertical="center"/>
      <protection/>
    </xf>
    <xf numFmtId="188" fontId="7" fillId="0" borderId="12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4" xfId="0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 applyProtection="1">
      <alignment horizontal="left" vertical="center" wrapText="1"/>
      <protection/>
    </xf>
    <xf numFmtId="0" fontId="7" fillId="0" borderId="3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188" fontId="10" fillId="0" borderId="10" xfId="0" applyNumberFormat="1" applyFont="1" applyBorder="1" applyAlignment="1" applyProtection="1">
      <alignment horizontal="center" vertical="center" wrapText="1"/>
      <protection/>
    </xf>
    <xf numFmtId="188" fontId="10" fillId="0" borderId="32" xfId="0" applyNumberFormat="1" applyFont="1" applyFill="1" applyBorder="1" applyAlignment="1" applyProtection="1">
      <alignment horizontal="center" vertical="center" wrapText="1"/>
      <protection/>
    </xf>
    <xf numFmtId="179" fontId="11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left" vertical="center" wrapText="1"/>
      <protection/>
    </xf>
    <xf numFmtId="0" fontId="16" fillId="0" borderId="4" xfId="0" applyFont="1" applyFill="1" applyBorder="1" applyAlignment="1" applyProtection="1">
      <alignment horizontal="left" vertical="center" wrapText="1"/>
      <protection/>
    </xf>
    <xf numFmtId="188" fontId="1" fillId="0" borderId="7" xfId="0" applyNumberFormat="1" applyFont="1" applyFill="1" applyBorder="1" applyAlignment="1" applyProtection="1">
      <alignment horizontal="center" vertical="center" wrapText="1"/>
      <protection/>
    </xf>
    <xf numFmtId="188" fontId="11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188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/>
      <protection/>
    </xf>
    <xf numFmtId="187" fontId="10" fillId="0" borderId="36" xfId="0" applyNumberFormat="1" applyFont="1" applyBorder="1" applyAlignment="1" applyProtection="1">
      <alignment horizontal="center" vertical="center" wrapText="1"/>
      <protection/>
    </xf>
    <xf numFmtId="187" fontId="10" fillId="0" borderId="37" xfId="0" applyNumberFormat="1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wrapText="1"/>
      <protection/>
    </xf>
    <xf numFmtId="0" fontId="22" fillId="0" borderId="39" xfId="0" applyFont="1" applyFill="1" applyBorder="1" applyAlignment="1" applyProtection="1">
      <alignment horizontal="left" vertical="top" wrapText="1"/>
      <protection/>
    </xf>
    <xf numFmtId="0" fontId="23" fillId="0" borderId="40" xfId="0" applyFont="1" applyFill="1" applyBorder="1" applyAlignment="1" applyProtection="1">
      <alignment horizontal="left" vertical="top"/>
      <protection/>
    </xf>
    <xf numFmtId="0" fontId="23" fillId="0" borderId="41" xfId="0" applyFont="1" applyFill="1" applyBorder="1" applyAlignment="1" applyProtection="1">
      <alignment horizontal="left" vertical="top"/>
      <protection/>
    </xf>
    <xf numFmtId="0" fontId="23" fillId="0" borderId="42" xfId="0" applyFont="1" applyFill="1" applyBorder="1" applyAlignment="1" applyProtection="1">
      <alignment horizontal="left" vertical="top"/>
      <protection/>
    </xf>
    <xf numFmtId="0" fontId="23" fillId="0" borderId="43" xfId="0" applyFont="1" applyFill="1" applyBorder="1" applyAlignment="1" applyProtection="1">
      <alignment vertical="top"/>
      <protection/>
    </xf>
    <xf numFmtId="0" fontId="23" fillId="0" borderId="44" xfId="0" applyFont="1" applyFill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/>
      <protection/>
    </xf>
    <xf numFmtId="0" fontId="10" fillId="0" borderId="47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 textRotation="255"/>
      <protection/>
    </xf>
    <xf numFmtId="0" fontId="12" fillId="0" borderId="51" xfId="0" applyFont="1" applyBorder="1" applyAlignment="1" applyProtection="1">
      <alignment horizontal="center" vertical="center" textRotation="255"/>
      <protection/>
    </xf>
    <xf numFmtId="0" fontId="12" fillId="0" borderId="52" xfId="0" applyFont="1" applyBorder="1" applyAlignment="1" applyProtection="1">
      <alignment horizontal="center" vertical="center" textRotation="255"/>
      <protection/>
    </xf>
    <xf numFmtId="188" fontId="10" fillId="0" borderId="53" xfId="0" applyNumberFormat="1" applyFont="1" applyBorder="1" applyAlignment="1" applyProtection="1">
      <alignment horizontal="center" vertical="center" wrapText="1"/>
      <protection/>
    </xf>
    <xf numFmtId="188" fontId="10" fillId="0" borderId="6" xfId="0" applyNumberFormat="1" applyFont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left" vertical="top" wrapText="1"/>
      <protection/>
    </xf>
    <xf numFmtId="0" fontId="23" fillId="0" borderId="41" xfId="0" applyFont="1" applyFill="1" applyBorder="1" applyAlignment="1" applyProtection="1">
      <alignment horizontal="left" vertical="top" wrapText="1"/>
      <protection/>
    </xf>
    <xf numFmtId="0" fontId="23" fillId="0" borderId="42" xfId="0" applyFont="1" applyFill="1" applyBorder="1" applyAlignment="1" applyProtection="1">
      <alignment horizontal="left" vertical="top" wrapText="1"/>
      <protection/>
    </xf>
    <xf numFmtId="0" fontId="23" fillId="0" borderId="43" xfId="0" applyFont="1" applyFill="1" applyBorder="1" applyAlignment="1" applyProtection="1">
      <alignment horizontal="left" vertical="top" wrapText="1"/>
      <protection/>
    </xf>
    <xf numFmtId="0" fontId="23" fillId="0" borderId="44" xfId="0" applyFont="1" applyFill="1" applyBorder="1" applyAlignment="1" applyProtection="1">
      <alignment horizontal="left" vertical="top" wrapText="1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 vertical="center" textRotation="255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12" fillId="0" borderId="58" xfId="0" applyFont="1" applyBorder="1" applyAlignment="1" applyProtection="1">
      <alignment vertical="center" textRotation="255"/>
      <protection/>
    </xf>
    <xf numFmtId="0" fontId="12" fillId="0" borderId="59" xfId="0" applyFont="1" applyBorder="1" applyAlignment="1" applyProtection="1">
      <alignment vertical="center" textRotation="255"/>
      <protection/>
    </xf>
    <xf numFmtId="0" fontId="12" fillId="0" borderId="2" xfId="0" applyFont="1" applyBorder="1" applyAlignment="1" applyProtection="1">
      <alignment vertical="center" textRotation="255"/>
      <protection/>
    </xf>
    <xf numFmtId="0" fontId="12" fillId="0" borderId="1" xfId="0" applyFont="1" applyBorder="1" applyAlignment="1" applyProtection="1">
      <alignment vertical="center" textRotation="255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2" borderId="55" xfId="0" applyFont="1" applyFill="1" applyBorder="1" applyAlignment="1" applyProtection="1">
      <alignment horizontal="center" vertical="top" wrapText="1"/>
      <protection/>
    </xf>
    <xf numFmtId="0" fontId="1" fillId="2" borderId="5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7" fillId="2" borderId="51" xfId="0" applyFont="1" applyFill="1" applyBorder="1" applyAlignment="1" applyProtection="1">
      <alignment vertical="top" textRotation="255"/>
      <protection/>
    </xf>
    <xf numFmtId="0" fontId="1" fillId="2" borderId="51" xfId="0" applyFont="1" applyFill="1" applyBorder="1" applyAlignment="1" applyProtection="1">
      <alignment vertical="top" textRotation="255"/>
      <protection/>
    </xf>
    <xf numFmtId="0" fontId="1" fillId="2" borderId="2" xfId="0" applyFont="1" applyFill="1" applyBorder="1" applyAlignment="1" applyProtection="1">
      <alignment vertical="top" textRotation="255"/>
      <protection/>
    </xf>
    <xf numFmtId="188" fontId="10" fillId="0" borderId="10" xfId="0" applyNumberFormat="1" applyFont="1" applyBorder="1" applyAlignment="1" applyProtection="1">
      <alignment horizontal="center" vertical="center" wrapText="1"/>
      <protection/>
    </xf>
    <xf numFmtId="188" fontId="10" fillId="0" borderId="14" xfId="0" applyNumberFormat="1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 applyProtection="1">
      <alignment vertical="top" wrapText="1"/>
      <protection/>
    </xf>
    <xf numFmtId="0" fontId="23" fillId="0" borderId="40" xfId="0" applyFont="1" applyBorder="1" applyAlignment="1" applyProtection="1">
      <alignment wrapText="1"/>
      <protection/>
    </xf>
    <xf numFmtId="0" fontId="23" fillId="0" borderId="41" xfId="0" applyFont="1" applyBorder="1" applyAlignment="1" applyProtection="1">
      <alignment wrapText="1"/>
      <protection/>
    </xf>
    <xf numFmtId="0" fontId="23" fillId="0" borderId="42" xfId="0" applyFont="1" applyBorder="1" applyAlignment="1" applyProtection="1">
      <alignment wrapText="1"/>
      <protection/>
    </xf>
    <xf numFmtId="0" fontId="23" fillId="0" borderId="43" xfId="0" applyFont="1" applyBorder="1" applyAlignment="1" applyProtection="1">
      <alignment wrapText="1"/>
      <protection/>
    </xf>
    <xf numFmtId="0" fontId="23" fillId="0" borderId="44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/>
      <protection/>
    </xf>
    <xf numFmtId="0" fontId="12" fillId="0" borderId="50" xfId="0" applyFont="1" applyBorder="1" applyAlignment="1" applyProtection="1">
      <alignment/>
      <protection/>
    </xf>
    <xf numFmtId="0" fontId="12" fillId="0" borderId="55" xfId="0" applyFont="1" applyBorder="1" applyAlignment="1" applyProtection="1">
      <alignment horizontal="center" vertical="center" textRotation="255" wrapText="1"/>
      <protection/>
    </xf>
    <xf numFmtId="0" fontId="27" fillId="0" borderId="51" xfId="0" applyFont="1" applyBorder="1" applyAlignment="1" applyProtection="1">
      <alignment horizontal="center" vertical="center" textRotation="255" wrapText="1"/>
      <protection/>
    </xf>
    <xf numFmtId="0" fontId="27" fillId="0" borderId="52" xfId="0" applyFont="1" applyBorder="1" applyAlignment="1" applyProtection="1">
      <alignment horizontal="center" vertical="center" textRotation="255" wrapText="1"/>
      <protection/>
    </xf>
    <xf numFmtId="0" fontId="12" fillId="0" borderId="54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wrapText="1"/>
      <protection/>
    </xf>
    <xf numFmtId="187" fontId="9" fillId="4" borderId="61" xfId="0" applyNumberFormat="1" applyFont="1" applyFill="1" applyBorder="1" applyAlignment="1" applyProtection="1">
      <alignment horizontal="center" vertical="center" wrapText="1"/>
      <protection/>
    </xf>
    <xf numFmtId="187" fontId="0" fillId="0" borderId="62" xfId="0" applyNumberForma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187" fontId="9" fillId="4" borderId="63" xfId="0" applyNumberFormat="1" applyFont="1" applyFill="1" applyBorder="1" applyAlignment="1" applyProtection="1">
      <alignment horizontal="center" vertical="center" wrapText="1"/>
      <protection/>
    </xf>
    <xf numFmtId="187" fontId="0" fillId="0" borderId="64" xfId="0" applyNumberFormat="1" applyBorder="1" applyAlignment="1" applyProtection="1">
      <alignment horizontal="center" vertical="center" wrapText="1"/>
      <protection/>
    </xf>
    <xf numFmtId="0" fontId="17" fillId="4" borderId="65" xfId="0" applyFont="1" applyFill="1" applyBorder="1" applyAlignment="1" applyProtection="1">
      <alignment horizontal="center" wrapText="1"/>
      <protection/>
    </xf>
    <xf numFmtId="0" fontId="0" fillId="0" borderId="63" xfId="0" applyBorder="1" applyAlignment="1" applyProtection="1">
      <alignment horizontal="center" wrapText="1"/>
      <protection/>
    </xf>
    <xf numFmtId="0" fontId="22" fillId="0" borderId="41" xfId="0" applyFont="1" applyFill="1" applyBorder="1" applyAlignment="1" applyProtection="1">
      <alignment horizontal="left" vertical="top" wrapText="1"/>
      <protection/>
    </xf>
    <xf numFmtId="0" fontId="12" fillId="0" borderId="55" xfId="0" applyFont="1" applyBorder="1" applyAlignment="1" applyProtection="1">
      <alignment vertical="center" textRotation="255"/>
      <protection/>
    </xf>
    <xf numFmtId="0" fontId="0" fillId="0" borderId="51" xfId="0" applyBorder="1" applyAlignment="1" applyProtection="1">
      <alignment vertical="center" textRotation="255"/>
      <protection/>
    </xf>
    <xf numFmtId="0" fontId="0" fillId="0" borderId="52" xfId="0" applyBorder="1" applyAlignment="1" applyProtection="1">
      <alignment vertical="center" textRotation="255"/>
      <protection/>
    </xf>
    <xf numFmtId="0" fontId="7" fillId="0" borderId="29" xfId="0" applyFont="1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17" fillId="4" borderId="66" xfId="0" applyFont="1" applyFill="1" applyBorder="1" applyAlignment="1" applyProtection="1">
      <alignment horizontal="center" wrapText="1"/>
      <protection/>
    </xf>
    <xf numFmtId="0" fontId="0" fillId="0" borderId="61" xfId="0" applyBorder="1" applyAlignment="1" applyProtection="1">
      <alignment horizontal="center" wrapText="1"/>
      <protection/>
    </xf>
    <xf numFmtId="0" fontId="24" fillId="0" borderId="67" xfId="0" applyFont="1" applyBorder="1" applyAlignment="1" applyProtection="1">
      <alignment vertical="center" wrapText="1"/>
      <protection/>
    </xf>
    <xf numFmtId="0" fontId="25" fillId="0" borderId="68" xfId="0" applyFont="1" applyBorder="1" applyAlignment="1" applyProtection="1">
      <alignment vertical="center" wrapText="1"/>
      <protection/>
    </xf>
    <xf numFmtId="0" fontId="25" fillId="0" borderId="69" xfId="0" applyFont="1" applyBorder="1" applyAlignment="1" applyProtection="1">
      <alignment vertical="center" wrapText="1"/>
      <protection/>
    </xf>
    <xf numFmtId="187" fontId="9" fillId="4" borderId="70" xfId="0" applyNumberFormat="1" applyFont="1" applyFill="1" applyBorder="1" applyAlignment="1" applyProtection="1">
      <alignment horizontal="center" vertical="center" wrapText="1"/>
      <protection/>
    </xf>
    <xf numFmtId="187" fontId="9" fillId="4" borderId="71" xfId="0" applyNumberFormat="1" applyFont="1" applyFill="1" applyBorder="1" applyAlignment="1" applyProtection="1">
      <alignment horizontal="center" vertical="center" wrapText="1"/>
      <protection/>
    </xf>
    <xf numFmtId="187" fontId="9" fillId="4" borderId="62" xfId="0" applyNumberFormat="1" applyFont="1" applyFill="1" applyBorder="1" applyAlignment="1" applyProtection="1">
      <alignment horizontal="center" vertical="center" wrapText="1"/>
      <protection/>
    </xf>
    <xf numFmtId="0" fontId="17" fillId="4" borderId="72" xfId="0" applyFont="1" applyFill="1" applyBorder="1" applyAlignment="1" applyProtection="1">
      <alignment horizontal="center" wrapText="1"/>
      <protection/>
    </xf>
    <xf numFmtId="0" fontId="0" fillId="0" borderId="70" xfId="0" applyBorder="1" applyAlignment="1" applyProtection="1">
      <alignment horizont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32" fillId="2" borderId="4" xfId="0" applyFont="1" applyFill="1" applyBorder="1" applyAlignment="1" applyProtection="1">
      <alignment horizontal="center" vertical="center" wrapText="1"/>
      <protection/>
    </xf>
    <xf numFmtId="0" fontId="32" fillId="2" borderId="2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horizontal="center" vertical="center" wrapText="1"/>
      <protection/>
    </xf>
    <xf numFmtId="0" fontId="7" fillId="2" borderId="5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1"/>
  <sheetViews>
    <sheetView tabSelected="1" view="pageBreakPreview" zoomScale="75" zoomScaleNormal="75" zoomScaleSheetLayoutView="75" workbookViewId="0" topLeftCell="A122">
      <selection activeCell="E133" sqref="E133"/>
    </sheetView>
  </sheetViews>
  <sheetFormatPr defaultColWidth="9.00390625" defaultRowHeight="16.5"/>
  <cols>
    <col min="1" max="2" width="9.00390625" style="13" customWidth="1"/>
    <col min="3" max="3" width="39.125" style="82" customWidth="1"/>
    <col min="4" max="4" width="10.50390625" style="93" customWidth="1"/>
    <col min="5" max="5" width="7.125" style="94" customWidth="1"/>
    <col min="6" max="6" width="12.50390625" style="91" customWidth="1"/>
    <col min="7" max="7" width="12.125" style="92" customWidth="1"/>
    <col min="8" max="8" width="13.00390625" style="87" customWidth="1"/>
    <col min="9" max="9" width="12.25390625" style="13" customWidth="1"/>
    <col min="10" max="10" width="11.875" style="13" customWidth="1"/>
    <col min="11" max="11" width="11.375" style="12" customWidth="1"/>
    <col min="12" max="12" width="9.00390625" style="13" hidden="1" customWidth="1"/>
    <col min="13" max="13" width="7.00390625" style="14" hidden="1" customWidth="1"/>
    <col min="14" max="14" width="7.375" style="14" hidden="1" customWidth="1"/>
    <col min="15" max="15" width="7.875" style="14" hidden="1" customWidth="1"/>
    <col min="16" max="16" width="7.75390625" style="15" hidden="1" customWidth="1"/>
    <col min="17" max="18" width="9.50390625" style="16" hidden="1" customWidth="1"/>
    <col min="19" max="21" width="10.00390625" style="16" hidden="1" customWidth="1"/>
    <col min="22" max="23" width="9.00390625" style="16" hidden="1" customWidth="1"/>
    <col min="24" max="24" width="8.125" style="13" hidden="1" customWidth="1"/>
    <col min="25" max="35" width="9.00390625" style="13" hidden="1" customWidth="1"/>
    <col min="36" max="38" width="0" style="13" hidden="1" customWidth="1"/>
    <col min="39" max="16384" width="9.00390625" style="13" customWidth="1"/>
  </cols>
  <sheetData>
    <row r="1" spans="1:10" ht="33" thickBot="1">
      <c r="A1" s="138" t="s">
        <v>188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6.25" thickTop="1">
      <c r="A2" s="17" t="s">
        <v>0</v>
      </c>
      <c r="B2" s="18" t="s">
        <v>1</v>
      </c>
      <c r="C2" s="140" t="s">
        <v>2</v>
      </c>
      <c r="D2" s="141"/>
      <c r="E2" s="142"/>
      <c r="F2" s="19"/>
      <c r="G2" s="143" t="s">
        <v>3</v>
      </c>
      <c r="H2" s="143"/>
      <c r="I2" s="143"/>
      <c r="J2" s="144"/>
    </row>
    <row r="3" spans="1:10" ht="52.5" customHeight="1">
      <c r="A3" s="145" t="s">
        <v>4</v>
      </c>
      <c r="B3" s="148" t="s">
        <v>176</v>
      </c>
      <c r="C3" s="237" t="s">
        <v>80</v>
      </c>
      <c r="D3" s="239" t="s">
        <v>117</v>
      </c>
      <c r="E3" s="241" t="s">
        <v>116</v>
      </c>
      <c r="F3" s="151" t="s">
        <v>157</v>
      </c>
      <c r="G3" s="126" t="s">
        <v>155</v>
      </c>
      <c r="H3" s="124" t="s">
        <v>156</v>
      </c>
      <c r="I3" s="168" t="s">
        <v>52</v>
      </c>
      <c r="J3" s="169"/>
    </row>
    <row r="4" spans="1:10" ht="54" customHeight="1">
      <c r="A4" s="146"/>
      <c r="B4" s="149"/>
      <c r="C4" s="238"/>
      <c r="D4" s="240"/>
      <c r="E4" s="242"/>
      <c r="F4" s="152"/>
      <c r="G4" s="123"/>
      <c r="H4" s="125"/>
      <c r="I4" s="170"/>
      <c r="J4" s="171"/>
    </row>
    <row r="5" spans="1:26" ht="39" customHeight="1">
      <c r="A5" s="146"/>
      <c r="B5" s="149"/>
      <c r="C5" s="103" t="s">
        <v>92</v>
      </c>
      <c r="D5" s="6"/>
      <c r="E5" s="6"/>
      <c r="F5" s="10" t="str">
        <f aca="true" t="shared" si="0" ref="F5:F18">IF(D5=0,"  ",100/COUNTA($D$5:$D$18))</f>
        <v>  </v>
      </c>
      <c r="G5" s="11" t="str">
        <f aca="true" t="shared" si="1" ref="G5:G18">IF(D5=0,"  ",E5*F5/10)</f>
        <v>  </v>
      </c>
      <c r="H5" s="20" t="str">
        <f>IF(D5=0,"---",IF(E5&gt;10,"超出配分",IF(E5=0,"---",IF(E5&gt;=9,"合格",IF(E5&gt;=8,"輕微缺失",IF(E5&gt;=5,"一般缺失","嚴重缺失"))))))</f>
        <v>---</v>
      </c>
      <c r="I5" s="132" t="s">
        <v>125</v>
      </c>
      <c r="J5" s="133"/>
      <c r="X5" s="13">
        <f>IF(G5&gt;7,100,G5)</f>
        <v>100</v>
      </c>
      <c r="Z5" s="21" t="s">
        <v>115</v>
      </c>
    </row>
    <row r="6" spans="1:35" ht="39">
      <c r="A6" s="146"/>
      <c r="B6" s="149"/>
      <c r="C6" s="103" t="s">
        <v>93</v>
      </c>
      <c r="D6" s="6"/>
      <c r="E6" s="6"/>
      <c r="F6" s="10" t="str">
        <f t="shared" si="0"/>
        <v>  </v>
      </c>
      <c r="G6" s="11" t="str">
        <f t="shared" si="1"/>
        <v>  </v>
      </c>
      <c r="H6" s="20" t="str">
        <f aca="true" t="shared" si="2" ref="H6:H18">IF(D6=0,"---",IF(E6&gt;10,"超出配分",IF(E6=0,"---",IF(E6&gt;=9,"合格",IF(E6&gt;=8,"輕微缺失",IF(E6&gt;=5,"一般缺失","嚴重缺失"))))))</f>
        <v>---</v>
      </c>
      <c r="I6" s="134"/>
      <c r="J6" s="135"/>
      <c r="X6" s="13">
        <f aca="true" t="shared" si="3" ref="X6:X17">IF(G6&gt;7,100,G6)</f>
        <v>100</v>
      </c>
      <c r="Y6" s="13">
        <v>0</v>
      </c>
      <c r="Z6" s="13">
        <v>1</v>
      </c>
      <c r="AA6" s="13">
        <v>2</v>
      </c>
      <c r="AB6" s="13">
        <v>3</v>
      </c>
      <c r="AC6" s="13">
        <v>4</v>
      </c>
      <c r="AD6" s="13">
        <v>5</v>
      </c>
      <c r="AE6" s="13">
        <v>6</v>
      </c>
      <c r="AF6" s="13">
        <v>7</v>
      </c>
      <c r="AG6" s="13">
        <v>8</v>
      </c>
      <c r="AH6" s="13">
        <v>9</v>
      </c>
      <c r="AI6" s="13">
        <v>10</v>
      </c>
    </row>
    <row r="7" spans="1:24" ht="39">
      <c r="A7" s="146"/>
      <c r="B7" s="149"/>
      <c r="C7" s="103" t="s">
        <v>94</v>
      </c>
      <c r="D7" s="6"/>
      <c r="E7" s="6"/>
      <c r="F7" s="10" t="str">
        <f t="shared" si="0"/>
        <v>  </v>
      </c>
      <c r="G7" s="11" t="str">
        <f t="shared" si="1"/>
        <v>  </v>
      </c>
      <c r="H7" s="20" t="str">
        <f t="shared" si="2"/>
        <v>---</v>
      </c>
      <c r="I7" s="134"/>
      <c r="J7" s="135"/>
      <c r="X7" s="13">
        <f t="shared" si="3"/>
        <v>100</v>
      </c>
    </row>
    <row r="8" spans="1:24" ht="39" customHeight="1">
      <c r="A8" s="146"/>
      <c r="B8" s="149"/>
      <c r="C8" s="103" t="s">
        <v>109</v>
      </c>
      <c r="D8" s="6"/>
      <c r="E8" s="6"/>
      <c r="F8" s="10" t="str">
        <f t="shared" si="0"/>
        <v>  </v>
      </c>
      <c r="G8" s="11" t="str">
        <f t="shared" si="1"/>
        <v>  </v>
      </c>
      <c r="H8" s="20" t="str">
        <f t="shared" si="2"/>
        <v>---</v>
      </c>
      <c r="I8" s="134"/>
      <c r="J8" s="135"/>
      <c r="X8" s="13">
        <f t="shared" si="3"/>
        <v>100</v>
      </c>
    </row>
    <row r="9" spans="1:24" ht="25.5">
      <c r="A9" s="146"/>
      <c r="B9" s="149"/>
      <c r="C9" s="76" t="s">
        <v>110</v>
      </c>
      <c r="D9" s="6"/>
      <c r="E9" s="6"/>
      <c r="F9" s="10" t="str">
        <f t="shared" si="0"/>
        <v>  </v>
      </c>
      <c r="G9" s="11" t="str">
        <f t="shared" si="1"/>
        <v>  </v>
      </c>
      <c r="H9" s="20" t="str">
        <f t="shared" si="2"/>
        <v>---</v>
      </c>
      <c r="I9" s="134"/>
      <c r="J9" s="135"/>
      <c r="X9" s="13">
        <f t="shared" si="3"/>
        <v>100</v>
      </c>
    </row>
    <row r="10" spans="1:24" ht="25.5">
      <c r="A10" s="146"/>
      <c r="B10" s="149"/>
      <c r="C10" s="76" t="s">
        <v>111</v>
      </c>
      <c r="D10" s="6"/>
      <c r="E10" s="6"/>
      <c r="F10" s="10" t="str">
        <f t="shared" si="0"/>
        <v>  </v>
      </c>
      <c r="G10" s="11" t="str">
        <f t="shared" si="1"/>
        <v>  </v>
      </c>
      <c r="H10" s="20" t="str">
        <f t="shared" si="2"/>
        <v>---</v>
      </c>
      <c r="I10" s="134"/>
      <c r="J10" s="135"/>
      <c r="X10" s="13">
        <f t="shared" si="3"/>
        <v>100</v>
      </c>
    </row>
    <row r="11" spans="1:24" ht="25.5">
      <c r="A11" s="146"/>
      <c r="B11" s="149"/>
      <c r="C11" s="76" t="s">
        <v>85</v>
      </c>
      <c r="D11" s="6"/>
      <c r="E11" s="6"/>
      <c r="F11" s="10" t="str">
        <f t="shared" si="0"/>
        <v>  </v>
      </c>
      <c r="G11" s="11" t="str">
        <f t="shared" si="1"/>
        <v>  </v>
      </c>
      <c r="H11" s="20" t="str">
        <f t="shared" si="2"/>
        <v>---</v>
      </c>
      <c r="I11" s="134"/>
      <c r="J11" s="135"/>
      <c r="X11" s="13">
        <f t="shared" si="3"/>
        <v>100</v>
      </c>
    </row>
    <row r="12" spans="1:24" ht="25.5">
      <c r="A12" s="146"/>
      <c r="B12" s="149"/>
      <c r="C12" s="76" t="s">
        <v>86</v>
      </c>
      <c r="D12" s="6"/>
      <c r="E12" s="6"/>
      <c r="F12" s="10" t="str">
        <f t="shared" si="0"/>
        <v>  </v>
      </c>
      <c r="G12" s="11" t="str">
        <f t="shared" si="1"/>
        <v>  </v>
      </c>
      <c r="H12" s="20" t="str">
        <f t="shared" si="2"/>
        <v>---</v>
      </c>
      <c r="I12" s="134"/>
      <c r="J12" s="135"/>
      <c r="K12" s="131"/>
      <c r="X12" s="13">
        <f t="shared" si="3"/>
        <v>100</v>
      </c>
    </row>
    <row r="13" spans="1:24" ht="25.5">
      <c r="A13" s="146"/>
      <c r="B13" s="149"/>
      <c r="C13" s="76" t="s">
        <v>87</v>
      </c>
      <c r="D13" s="6"/>
      <c r="E13" s="6"/>
      <c r="F13" s="10" t="str">
        <f t="shared" si="0"/>
        <v>  </v>
      </c>
      <c r="G13" s="11" t="str">
        <f t="shared" si="1"/>
        <v>  </v>
      </c>
      <c r="H13" s="20" t="str">
        <f t="shared" si="2"/>
        <v>---</v>
      </c>
      <c r="I13" s="134"/>
      <c r="J13" s="135"/>
      <c r="K13" s="131"/>
      <c r="X13" s="13">
        <f t="shared" si="3"/>
        <v>100</v>
      </c>
    </row>
    <row r="14" spans="1:24" ht="39">
      <c r="A14" s="146"/>
      <c r="B14" s="149"/>
      <c r="C14" s="76" t="s">
        <v>91</v>
      </c>
      <c r="D14" s="6"/>
      <c r="E14" s="6"/>
      <c r="F14" s="10" t="str">
        <f t="shared" si="0"/>
        <v>  </v>
      </c>
      <c r="G14" s="11" t="str">
        <f t="shared" si="1"/>
        <v>  </v>
      </c>
      <c r="H14" s="20" t="str">
        <f t="shared" si="2"/>
        <v>---</v>
      </c>
      <c r="I14" s="134"/>
      <c r="J14" s="135"/>
      <c r="X14" s="13">
        <f t="shared" si="3"/>
        <v>100</v>
      </c>
    </row>
    <row r="15" spans="1:24" ht="39">
      <c r="A15" s="146"/>
      <c r="B15" s="149"/>
      <c r="C15" s="76" t="s">
        <v>88</v>
      </c>
      <c r="D15" s="6"/>
      <c r="E15" s="6"/>
      <c r="F15" s="10" t="str">
        <f t="shared" si="0"/>
        <v>  </v>
      </c>
      <c r="G15" s="11" t="str">
        <f t="shared" si="1"/>
        <v>  </v>
      </c>
      <c r="H15" s="20" t="str">
        <f t="shared" si="2"/>
        <v>---</v>
      </c>
      <c r="I15" s="134"/>
      <c r="J15" s="135"/>
      <c r="X15" s="13">
        <f>IF(G15&gt;7,100,G15)</f>
        <v>100</v>
      </c>
    </row>
    <row r="16" spans="1:24" ht="69" customHeight="1" thickBot="1">
      <c r="A16" s="146"/>
      <c r="B16" s="149"/>
      <c r="C16" s="76" t="s">
        <v>89</v>
      </c>
      <c r="D16" s="6"/>
      <c r="E16" s="6"/>
      <c r="F16" s="10" t="str">
        <f t="shared" si="0"/>
        <v>  </v>
      </c>
      <c r="G16" s="11" t="str">
        <f t="shared" si="1"/>
        <v>  </v>
      </c>
      <c r="H16" s="20" t="str">
        <f>IF(D16=0,"---",IF(E16&gt;10,"超出配分",IF(E16=0,"---",IF(E16&gt;=9,"合格",IF(E16&gt;=8,"輕微缺失",IF(E16&gt;=5,"一般缺失","嚴重缺失"))))))</f>
        <v>---</v>
      </c>
      <c r="I16" s="134"/>
      <c r="J16" s="135"/>
      <c r="K16" s="22"/>
      <c r="X16" s="13">
        <f t="shared" si="3"/>
        <v>100</v>
      </c>
    </row>
    <row r="17" spans="1:24" ht="37.5" customHeight="1" thickBot="1" thickTop="1">
      <c r="A17" s="146"/>
      <c r="B17" s="149"/>
      <c r="C17" s="76" t="s">
        <v>112</v>
      </c>
      <c r="D17" s="6"/>
      <c r="E17" s="6"/>
      <c r="F17" s="10" t="str">
        <f t="shared" si="0"/>
        <v>  </v>
      </c>
      <c r="G17" s="11" t="str">
        <f t="shared" si="1"/>
        <v>  </v>
      </c>
      <c r="H17" s="20" t="str">
        <f t="shared" si="2"/>
        <v>---</v>
      </c>
      <c r="I17" s="134"/>
      <c r="J17" s="135"/>
      <c r="K17" s="130" t="s">
        <v>5</v>
      </c>
      <c r="X17" s="13">
        <f t="shared" si="3"/>
        <v>100</v>
      </c>
    </row>
    <row r="18" spans="1:24" ht="26.25" thickBot="1">
      <c r="A18" s="147"/>
      <c r="B18" s="150"/>
      <c r="C18" s="23" t="s">
        <v>90</v>
      </c>
      <c r="D18" s="7"/>
      <c r="E18" s="7"/>
      <c r="F18" s="24" t="str">
        <f t="shared" si="0"/>
        <v>  </v>
      </c>
      <c r="G18" s="11" t="str">
        <f t="shared" si="1"/>
        <v>  </v>
      </c>
      <c r="H18" s="20" t="str">
        <f t="shared" si="2"/>
        <v>---</v>
      </c>
      <c r="I18" s="136"/>
      <c r="J18" s="137"/>
      <c r="K18" s="129" t="str">
        <f>IF(SUM(G5:G18)=0,"  ",SUM(G5:G18))</f>
        <v>  </v>
      </c>
      <c r="X18" s="13">
        <f>IF(G18&gt;9,100,G18)</f>
        <v>100</v>
      </c>
    </row>
    <row r="19" spans="1:24" ht="50.25" customHeight="1" thickTop="1">
      <c r="A19" s="158" t="s">
        <v>6</v>
      </c>
      <c r="B19" s="161" t="s">
        <v>177</v>
      </c>
      <c r="C19" s="243" t="s">
        <v>79</v>
      </c>
      <c r="D19" s="239" t="s">
        <v>118</v>
      </c>
      <c r="E19" s="244" t="s">
        <v>116</v>
      </c>
      <c r="F19" s="151" t="s">
        <v>154</v>
      </c>
      <c r="G19" s="126" t="s">
        <v>155</v>
      </c>
      <c r="H19" s="124" t="s">
        <v>156</v>
      </c>
      <c r="I19" s="162" t="s">
        <v>61</v>
      </c>
      <c r="J19" s="163"/>
      <c r="K19" s="25"/>
      <c r="X19" s="26">
        <f>SUM(X5:X18)</f>
        <v>1400</v>
      </c>
    </row>
    <row r="20" spans="1:11" ht="53.25" customHeight="1">
      <c r="A20" s="159"/>
      <c r="B20" s="149"/>
      <c r="C20" s="238"/>
      <c r="D20" s="240"/>
      <c r="E20" s="242"/>
      <c r="F20" s="152"/>
      <c r="G20" s="123"/>
      <c r="H20" s="125"/>
      <c r="I20" s="164"/>
      <c r="J20" s="165"/>
      <c r="K20" s="25"/>
    </row>
    <row r="21" spans="1:24" ht="25.5">
      <c r="A21" s="159"/>
      <c r="B21" s="149"/>
      <c r="C21" s="103" t="s">
        <v>95</v>
      </c>
      <c r="D21" s="6"/>
      <c r="E21" s="6"/>
      <c r="F21" s="10" t="str">
        <f>IF(D21=0,"  ",100/COUNTA($D$21:$D$39))</f>
        <v>  </v>
      </c>
      <c r="G21" s="11" t="str">
        <f>IF(D21=0,"  ",E21*F21/10)</f>
        <v>  </v>
      </c>
      <c r="H21" s="20" t="str">
        <f>IF(D21=0,"---",IF(E21&gt;10,"超出配分",IF(E21=0,"---",IF(E21&gt;=9,"合格",IF(E21&gt;=8,"輕微缺失",IF(E21&gt;=5,"一般缺失","嚴重缺失"))))))</f>
        <v>---</v>
      </c>
      <c r="I21" s="132" t="s">
        <v>126</v>
      </c>
      <c r="J21" s="153"/>
      <c r="K21" s="25"/>
      <c r="X21" s="13">
        <f>IF(G21&gt;7,100,G21)</f>
        <v>100</v>
      </c>
    </row>
    <row r="22" spans="1:24" ht="25.5">
      <c r="A22" s="159"/>
      <c r="B22" s="149"/>
      <c r="C22" s="103" t="s">
        <v>96</v>
      </c>
      <c r="D22" s="6"/>
      <c r="E22" s="6"/>
      <c r="F22" s="10" t="str">
        <f aca="true" t="shared" si="4" ref="F22:F27">IF(D22=0,"  ",100/COUNTA($D$21:$D$39))</f>
        <v>  </v>
      </c>
      <c r="G22" s="11" t="str">
        <f aca="true" t="shared" si="5" ref="G22:G27">IF(D22=0,"  ",E22*F22/10)</f>
        <v>  </v>
      </c>
      <c r="H22" s="20" t="str">
        <f aca="true" t="shared" si="6" ref="H22:H39">IF(D22=0,"---",IF(E22&gt;10,"超出配分",IF(E22=0,"---",IF(E22&gt;=9,"合格",IF(E22&gt;=8,"輕微缺失",IF(E22&gt;=5,"一般缺失","嚴重缺失"))))))</f>
        <v>---</v>
      </c>
      <c r="I22" s="154"/>
      <c r="J22" s="155"/>
      <c r="K22" s="25"/>
      <c r="X22" s="13">
        <f aca="true" t="shared" si="7" ref="X22:X27">IF(G22&gt;7,100,G22)</f>
        <v>100</v>
      </c>
    </row>
    <row r="23" spans="1:24" ht="25.5">
      <c r="A23" s="159"/>
      <c r="B23" s="149"/>
      <c r="C23" s="103" t="s">
        <v>97</v>
      </c>
      <c r="D23" s="6"/>
      <c r="E23" s="6"/>
      <c r="F23" s="10" t="str">
        <f t="shared" si="4"/>
        <v>  </v>
      </c>
      <c r="G23" s="11" t="str">
        <f t="shared" si="5"/>
        <v>  </v>
      </c>
      <c r="H23" s="20" t="str">
        <f t="shared" si="6"/>
        <v>---</v>
      </c>
      <c r="I23" s="154"/>
      <c r="J23" s="155"/>
      <c r="K23" s="25"/>
      <c r="X23" s="13">
        <f t="shared" si="7"/>
        <v>100</v>
      </c>
    </row>
    <row r="24" spans="1:24" ht="39">
      <c r="A24" s="159"/>
      <c r="B24" s="149"/>
      <c r="C24" s="103" t="s">
        <v>98</v>
      </c>
      <c r="D24" s="6"/>
      <c r="E24" s="6"/>
      <c r="F24" s="10" t="str">
        <f t="shared" si="4"/>
        <v>  </v>
      </c>
      <c r="G24" s="11" t="str">
        <f t="shared" si="5"/>
        <v>  </v>
      </c>
      <c r="H24" s="20" t="str">
        <f t="shared" si="6"/>
        <v>---</v>
      </c>
      <c r="I24" s="154"/>
      <c r="J24" s="155"/>
      <c r="K24" s="25"/>
      <c r="X24" s="13">
        <f t="shared" si="7"/>
        <v>100</v>
      </c>
    </row>
    <row r="25" spans="1:24" ht="40.5" customHeight="1">
      <c r="A25" s="159"/>
      <c r="B25" s="149"/>
      <c r="C25" s="103" t="s">
        <v>99</v>
      </c>
      <c r="D25" s="6"/>
      <c r="E25" s="6"/>
      <c r="F25" s="10" t="str">
        <f t="shared" si="4"/>
        <v>  </v>
      </c>
      <c r="G25" s="11" t="str">
        <f t="shared" si="5"/>
        <v>  </v>
      </c>
      <c r="H25" s="20" t="str">
        <f t="shared" si="6"/>
        <v>---</v>
      </c>
      <c r="I25" s="154"/>
      <c r="J25" s="155"/>
      <c r="K25" s="25"/>
      <c r="X25" s="13">
        <f t="shared" si="7"/>
        <v>100</v>
      </c>
    </row>
    <row r="26" spans="1:24" ht="25.5">
      <c r="A26" s="159"/>
      <c r="B26" s="149"/>
      <c r="C26" s="103" t="s">
        <v>100</v>
      </c>
      <c r="D26" s="6"/>
      <c r="E26" s="6"/>
      <c r="F26" s="10" t="str">
        <f>IF(D26=0,"  ",100/COUNTA($D$21:$D$39))</f>
        <v>  </v>
      </c>
      <c r="G26" s="11" t="str">
        <f t="shared" si="5"/>
        <v>  </v>
      </c>
      <c r="H26" s="20" t="str">
        <f t="shared" si="6"/>
        <v>---</v>
      </c>
      <c r="I26" s="154"/>
      <c r="J26" s="155"/>
      <c r="K26" s="25"/>
      <c r="X26" s="13">
        <f t="shared" si="7"/>
        <v>100</v>
      </c>
    </row>
    <row r="27" spans="1:24" ht="39">
      <c r="A27" s="159"/>
      <c r="B27" s="149"/>
      <c r="C27" s="103" t="s">
        <v>101</v>
      </c>
      <c r="D27" s="6"/>
      <c r="E27" s="6"/>
      <c r="F27" s="10" t="str">
        <f t="shared" si="4"/>
        <v>  </v>
      </c>
      <c r="G27" s="11" t="str">
        <f t="shared" si="5"/>
        <v>  </v>
      </c>
      <c r="H27" s="20" t="str">
        <f t="shared" si="6"/>
        <v>---</v>
      </c>
      <c r="I27" s="154"/>
      <c r="J27" s="155"/>
      <c r="K27" s="25"/>
      <c r="X27" s="13">
        <f t="shared" si="7"/>
        <v>100</v>
      </c>
    </row>
    <row r="28" spans="1:24" ht="184.5" customHeight="1">
      <c r="A28" s="159"/>
      <c r="B28" s="149"/>
      <c r="C28" s="103" t="s">
        <v>102</v>
      </c>
      <c r="D28" s="6"/>
      <c r="E28" s="6"/>
      <c r="F28" s="10" t="str">
        <f aca="true" t="shared" si="8" ref="F28:F34">IF(D28=0,"  ",100/COUNTA($D$21:$D$39))</f>
        <v>  </v>
      </c>
      <c r="G28" s="11" t="str">
        <f aca="true" t="shared" si="9" ref="G28:G34">IF(D28=0,"  ",E28*F28/10)</f>
        <v>  </v>
      </c>
      <c r="H28" s="20" t="str">
        <f>IF(D28=0,"---",IF(E28&gt;10,"超出配分",IF(E28=0,"---",IF(E28&gt;=9,"合格",IF(E28&gt;=8,"輕微缺失",IF(E28&gt;=5,"一般缺失","嚴重缺失"))))))</f>
        <v>---</v>
      </c>
      <c r="I28" s="154"/>
      <c r="J28" s="155"/>
      <c r="K28" s="25"/>
      <c r="X28" s="13">
        <f aca="true" t="shared" si="10" ref="X28:X33">IF(G28&gt;7,100,G28)</f>
        <v>100</v>
      </c>
    </row>
    <row r="29" spans="1:24" ht="43.5" customHeight="1">
      <c r="A29" s="159"/>
      <c r="B29" s="149"/>
      <c r="C29" s="103" t="s">
        <v>103</v>
      </c>
      <c r="D29" s="6"/>
      <c r="E29" s="6"/>
      <c r="F29" s="10" t="str">
        <f t="shared" si="8"/>
        <v>  </v>
      </c>
      <c r="G29" s="11" t="str">
        <f t="shared" si="9"/>
        <v>  </v>
      </c>
      <c r="H29" s="20" t="str">
        <f t="shared" si="6"/>
        <v>---</v>
      </c>
      <c r="I29" s="154"/>
      <c r="J29" s="155"/>
      <c r="K29" s="25"/>
      <c r="X29" s="13">
        <f t="shared" si="10"/>
        <v>100</v>
      </c>
    </row>
    <row r="30" spans="1:24" ht="105.75" customHeight="1">
      <c r="A30" s="159"/>
      <c r="B30" s="149"/>
      <c r="C30" s="103" t="s">
        <v>104</v>
      </c>
      <c r="D30" s="6"/>
      <c r="E30" s="6"/>
      <c r="F30" s="10" t="str">
        <f t="shared" si="8"/>
        <v>  </v>
      </c>
      <c r="G30" s="11" t="str">
        <f t="shared" si="9"/>
        <v>  </v>
      </c>
      <c r="H30" s="20" t="str">
        <f t="shared" si="6"/>
        <v>---</v>
      </c>
      <c r="I30" s="154"/>
      <c r="J30" s="155"/>
      <c r="K30" s="25"/>
      <c r="X30" s="13">
        <f t="shared" si="10"/>
        <v>100</v>
      </c>
    </row>
    <row r="31" spans="1:24" ht="28.5" customHeight="1">
      <c r="A31" s="159"/>
      <c r="B31" s="149"/>
      <c r="C31" s="103" t="s">
        <v>105</v>
      </c>
      <c r="D31" s="6"/>
      <c r="E31" s="6"/>
      <c r="F31" s="10" t="str">
        <f t="shared" si="8"/>
        <v>  </v>
      </c>
      <c r="G31" s="11" t="str">
        <f t="shared" si="9"/>
        <v>  </v>
      </c>
      <c r="H31" s="20" t="str">
        <f>IF(D31=0,"---",IF(E31&gt;10,"超出配分",IF(E31=0,"---",IF(E31&gt;=9,"合格",IF(E31&gt;=8,"輕微缺失",IF(E31&gt;=5,"一般缺失","嚴重缺失"))))))</f>
        <v>---</v>
      </c>
      <c r="I31" s="154"/>
      <c r="J31" s="155"/>
      <c r="K31" s="25"/>
      <c r="X31" s="13">
        <f t="shared" si="10"/>
        <v>100</v>
      </c>
    </row>
    <row r="32" spans="1:24" ht="25.5">
      <c r="A32" s="159"/>
      <c r="B32" s="149"/>
      <c r="C32" s="103" t="s">
        <v>106</v>
      </c>
      <c r="D32" s="6"/>
      <c r="E32" s="6"/>
      <c r="F32" s="10" t="str">
        <f t="shared" si="8"/>
        <v>  </v>
      </c>
      <c r="G32" s="11" t="str">
        <f t="shared" si="9"/>
        <v>  </v>
      </c>
      <c r="H32" s="20" t="str">
        <f t="shared" si="6"/>
        <v>---</v>
      </c>
      <c r="I32" s="154"/>
      <c r="J32" s="155"/>
      <c r="K32" s="25"/>
      <c r="X32" s="13">
        <f t="shared" si="10"/>
        <v>100</v>
      </c>
    </row>
    <row r="33" spans="1:24" ht="44.25" customHeight="1">
      <c r="A33" s="159"/>
      <c r="B33" s="149"/>
      <c r="C33" s="103" t="s">
        <v>107</v>
      </c>
      <c r="D33" s="6"/>
      <c r="E33" s="6"/>
      <c r="F33" s="10" t="str">
        <f t="shared" si="8"/>
        <v>  </v>
      </c>
      <c r="G33" s="11" t="str">
        <f t="shared" si="9"/>
        <v>  </v>
      </c>
      <c r="H33" s="20" t="str">
        <f t="shared" si="6"/>
        <v>---</v>
      </c>
      <c r="I33" s="154"/>
      <c r="J33" s="155"/>
      <c r="K33" s="25"/>
      <c r="X33" s="13">
        <f t="shared" si="10"/>
        <v>100</v>
      </c>
    </row>
    <row r="34" spans="1:24" ht="25.5">
      <c r="A34" s="159"/>
      <c r="B34" s="149"/>
      <c r="C34" s="103" t="s">
        <v>108</v>
      </c>
      <c r="D34" s="6"/>
      <c r="E34" s="6"/>
      <c r="F34" s="10" t="str">
        <f t="shared" si="8"/>
        <v>  </v>
      </c>
      <c r="G34" s="11" t="str">
        <f t="shared" si="9"/>
        <v>  </v>
      </c>
      <c r="H34" s="20" t="str">
        <f t="shared" si="6"/>
        <v>---</v>
      </c>
      <c r="I34" s="154"/>
      <c r="J34" s="155"/>
      <c r="K34" s="25"/>
      <c r="X34" s="13">
        <f>IF(G34&gt;5,100,G34)</f>
        <v>100</v>
      </c>
    </row>
    <row r="35" spans="1:11" ht="42.75" customHeight="1">
      <c r="A35" s="159"/>
      <c r="B35" s="149"/>
      <c r="C35" s="104" t="s">
        <v>120</v>
      </c>
      <c r="D35" s="6"/>
      <c r="E35" s="6"/>
      <c r="F35" s="10" t="str">
        <f>IF(D35=0,"  ",100/COUNTA($D$21:$D$39))</f>
        <v>  </v>
      </c>
      <c r="G35" s="11" t="str">
        <f>IF(D35=0,"  ",E35*F35/10)</f>
        <v>  </v>
      </c>
      <c r="H35" s="20" t="str">
        <f t="shared" si="6"/>
        <v>---</v>
      </c>
      <c r="I35" s="154"/>
      <c r="J35" s="155"/>
      <c r="K35" s="25"/>
    </row>
    <row r="36" spans="1:11" ht="39">
      <c r="A36" s="159"/>
      <c r="B36" s="149"/>
      <c r="C36" s="104" t="s">
        <v>121</v>
      </c>
      <c r="D36" s="6"/>
      <c r="E36" s="6"/>
      <c r="F36" s="10" t="str">
        <f>IF(D36=0,"  ",100/COUNTA($D$21:$D$39))</f>
        <v>  </v>
      </c>
      <c r="G36" s="11" t="str">
        <f>IF(D36=0,"  ",E36*F36/10)</f>
        <v>  </v>
      </c>
      <c r="H36" s="20" t="str">
        <f t="shared" si="6"/>
        <v>---</v>
      </c>
      <c r="I36" s="154"/>
      <c r="J36" s="155"/>
      <c r="K36" s="25"/>
    </row>
    <row r="37" spans="1:11" ht="39.75" thickBot="1">
      <c r="A37" s="159"/>
      <c r="B37" s="149"/>
      <c r="C37" s="104" t="s">
        <v>122</v>
      </c>
      <c r="D37" s="6"/>
      <c r="E37" s="6"/>
      <c r="F37" s="10" t="str">
        <f>IF(D37=0,"  ",100/COUNTA($D$21:$D$39))</f>
        <v>  </v>
      </c>
      <c r="G37" s="11" t="str">
        <f>IF(D37=0,"  ",E37*F37/10)</f>
        <v>  </v>
      </c>
      <c r="H37" s="20" t="str">
        <f>IF(D37=0,"---",IF(E37&gt;10,"超出配分",IF(E37=0,"---",IF(E37&gt;=9,"合格",IF(E37&gt;=8,"輕微缺失",IF(E37&gt;=5,"一般缺失","嚴重缺失"))))))</f>
        <v>---</v>
      </c>
      <c r="I37" s="154"/>
      <c r="J37" s="155"/>
      <c r="K37" s="25"/>
    </row>
    <row r="38" spans="1:11" ht="60" thickBot="1" thickTop="1">
      <c r="A38" s="159"/>
      <c r="B38" s="149"/>
      <c r="C38" s="104" t="s">
        <v>123</v>
      </c>
      <c r="D38" s="6"/>
      <c r="E38" s="6"/>
      <c r="F38" s="10" t="str">
        <f>IF(D38=0,"  ",100/COUNTA($D$21:$D$39))</f>
        <v>  </v>
      </c>
      <c r="G38" s="11" t="str">
        <f>IF(D38=0,"  ",E38*F38/10)</f>
        <v>  </v>
      </c>
      <c r="H38" s="20" t="str">
        <f t="shared" si="6"/>
        <v>---</v>
      </c>
      <c r="I38" s="154"/>
      <c r="J38" s="155"/>
      <c r="K38" s="102" t="s">
        <v>60</v>
      </c>
    </row>
    <row r="39" spans="1:24" ht="40.5" thickBot="1" thickTop="1">
      <c r="A39" s="160"/>
      <c r="B39" s="150"/>
      <c r="C39" s="105" t="s">
        <v>124</v>
      </c>
      <c r="D39" s="7"/>
      <c r="E39" s="7"/>
      <c r="F39" s="24" t="str">
        <f>IF(D39=0,"  ",100/COUNTA($D$21:$D$39))</f>
        <v>  </v>
      </c>
      <c r="G39" s="95" t="str">
        <f>IF(D39=0,"  ",E39*F39/10)</f>
        <v>  </v>
      </c>
      <c r="H39" s="116" t="str">
        <f t="shared" si="6"/>
        <v>---</v>
      </c>
      <c r="I39" s="156"/>
      <c r="J39" s="157"/>
      <c r="K39" s="27" t="str">
        <f>IF(SUM(G21:G39)=0,"  ",SUM(G21:G39))</f>
        <v>  </v>
      </c>
      <c r="X39" s="13">
        <f>IF(G39&gt;5,100,G39)</f>
        <v>100</v>
      </c>
    </row>
    <row r="40" spans="1:24" ht="27" thickBot="1" thickTop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28"/>
      <c r="X40" s="13">
        <f>SUM(X21:X39)</f>
        <v>1500</v>
      </c>
    </row>
    <row r="41" spans="1:23" ht="24.75" customHeight="1" thickTop="1">
      <c r="A41" s="174" t="s">
        <v>0</v>
      </c>
      <c r="B41" s="176" t="s">
        <v>1</v>
      </c>
      <c r="C41" s="178" t="s">
        <v>77</v>
      </c>
      <c r="D41" s="180" t="s">
        <v>119</v>
      </c>
      <c r="E41" s="183" t="s">
        <v>78</v>
      </c>
      <c r="F41" s="186" t="s">
        <v>158</v>
      </c>
      <c r="G41" s="188" t="s">
        <v>7</v>
      </c>
      <c r="H41" s="188"/>
      <c r="I41" s="188"/>
      <c r="J41" s="189"/>
      <c r="M41" s="14" t="s">
        <v>8</v>
      </c>
      <c r="N41" s="14" t="s">
        <v>9</v>
      </c>
      <c r="O41" s="14" t="s">
        <v>10</v>
      </c>
      <c r="P41" s="15" t="s">
        <v>11</v>
      </c>
      <c r="Q41" s="16" t="s">
        <v>12</v>
      </c>
      <c r="R41" s="16" t="s">
        <v>13</v>
      </c>
      <c r="S41" s="16" t="s">
        <v>14</v>
      </c>
      <c r="T41" s="16" t="s">
        <v>15</v>
      </c>
      <c r="U41" s="16" t="s">
        <v>16</v>
      </c>
      <c r="V41" s="16" t="s">
        <v>17</v>
      </c>
      <c r="W41" s="16" t="s">
        <v>18</v>
      </c>
    </row>
    <row r="42" spans="1:23" ht="26.25" customHeight="1">
      <c r="A42" s="175"/>
      <c r="B42" s="177"/>
      <c r="C42" s="179"/>
      <c r="D42" s="181"/>
      <c r="E42" s="184"/>
      <c r="F42" s="187"/>
      <c r="G42" s="30" t="s">
        <v>19</v>
      </c>
      <c r="H42" s="31" t="s">
        <v>20</v>
      </c>
      <c r="I42" s="32" t="s">
        <v>21</v>
      </c>
      <c r="J42" s="33" t="s">
        <v>22</v>
      </c>
      <c r="M42" s="14">
        <v>82</v>
      </c>
      <c r="N42" s="14">
        <v>8</v>
      </c>
      <c r="O42" s="14">
        <v>9</v>
      </c>
      <c r="P42" s="15">
        <v>3</v>
      </c>
      <c r="Q42" s="16">
        <f>M42/N42</f>
        <v>10.25</v>
      </c>
      <c r="R42" s="16">
        <f>P42/O42</f>
        <v>0.3333333333333333</v>
      </c>
      <c r="S42" s="16">
        <f>Q42*(W42+(V42-W42)/(U42-T42)*(U42-R42))</f>
        <v>5.808333333333334</v>
      </c>
      <c r="T42" s="16">
        <f>IF(R42&lt;0.1,0,IF(R42&lt;0.3,0.1,IF(R42&lt;0.4,0.3,0.4)))</f>
        <v>0.3</v>
      </c>
      <c r="U42" s="16">
        <f>IF(R42&lt;0.1,0.1,IF(R42&lt;0.3,0.3,IF(R42&lt;0.4,0.4,1)))</f>
        <v>0.4</v>
      </c>
      <c r="V42" s="16">
        <f>IF(R42&lt;0.1,100,IF(R42&lt;0.3,0.8,IF(R42&lt;0.4,0.7,0.3)))</f>
        <v>0.7</v>
      </c>
      <c r="W42" s="16">
        <f>IF(R42&lt;0.1,0.8,IF(R42&lt;0.3,0.7,IF(R42&lt;0.4,0.3,0)))</f>
        <v>0.3</v>
      </c>
    </row>
    <row r="43" spans="1:10" ht="18.75" customHeight="1">
      <c r="A43" s="175"/>
      <c r="B43" s="177"/>
      <c r="C43" s="179"/>
      <c r="D43" s="181"/>
      <c r="E43" s="184"/>
      <c r="F43" s="187"/>
      <c r="G43" s="122" t="s">
        <v>23</v>
      </c>
      <c r="H43" s="166" t="s">
        <v>24</v>
      </c>
      <c r="I43" s="166" t="s">
        <v>25</v>
      </c>
      <c r="J43" s="167" t="s">
        <v>26</v>
      </c>
    </row>
    <row r="44" spans="1:10" ht="33" customHeight="1">
      <c r="A44" s="175"/>
      <c r="B44" s="177"/>
      <c r="C44" s="179"/>
      <c r="D44" s="181"/>
      <c r="E44" s="184"/>
      <c r="F44" s="187"/>
      <c r="G44" s="122"/>
      <c r="H44" s="166"/>
      <c r="I44" s="166"/>
      <c r="J44" s="167"/>
    </row>
    <row r="45" spans="1:23" ht="111" customHeight="1">
      <c r="A45" s="175"/>
      <c r="B45" s="177"/>
      <c r="C45" s="179"/>
      <c r="D45" s="182"/>
      <c r="E45" s="185"/>
      <c r="F45" s="29">
        <v>100</v>
      </c>
      <c r="G45" s="229" t="s">
        <v>53</v>
      </c>
      <c r="H45" s="230"/>
      <c r="I45" s="230"/>
      <c r="J45" s="231"/>
      <c r="M45" s="34" t="s">
        <v>8</v>
      </c>
      <c r="N45" s="34" t="s">
        <v>9</v>
      </c>
      <c r="O45" s="34" t="s">
        <v>10</v>
      </c>
      <c r="P45" s="35" t="s">
        <v>11</v>
      </c>
      <c r="Q45" s="36" t="s">
        <v>12</v>
      </c>
      <c r="R45" s="16" t="s">
        <v>13</v>
      </c>
      <c r="S45" s="16" t="s">
        <v>14</v>
      </c>
      <c r="T45" s="16" t="s">
        <v>15</v>
      </c>
      <c r="U45" s="16" t="s">
        <v>16</v>
      </c>
      <c r="V45" s="16" t="s">
        <v>17</v>
      </c>
      <c r="W45" s="16" t="s">
        <v>18</v>
      </c>
    </row>
    <row r="46" spans="1:23" ht="40.5" customHeight="1">
      <c r="A46" s="203" t="s">
        <v>27</v>
      </c>
      <c r="B46" s="148" t="s">
        <v>178</v>
      </c>
      <c r="C46" s="106" t="s">
        <v>28</v>
      </c>
      <c r="D46" s="6"/>
      <c r="E46" s="1"/>
      <c r="F46" s="37" t="str">
        <f>IF(D46="V",Q46,"----")</f>
        <v>----</v>
      </c>
      <c r="G46" s="38" t="str">
        <f aca="true" t="shared" si="11" ref="G46:G88">IF(D46=0,"----",IF(0.1&gt;=R46,S46,"----"))</f>
        <v>----</v>
      </c>
      <c r="H46" s="39" t="str">
        <f aca="true" t="shared" si="12" ref="H46:H63">IF(0.3&gt;=R46,IF(0.1&lt;R46,S46,"----"),"----")</f>
        <v>----</v>
      </c>
      <c r="I46" s="39" t="str">
        <f aca="true" t="shared" si="13" ref="I46:I63">IF(0.4&gt;=R46,IF(0.3&lt;R46,S46,"----"),"----")</f>
        <v>----</v>
      </c>
      <c r="J46" s="40" t="str">
        <f aca="true" t="shared" si="14" ref="J46:J63">IF(0.4&lt;=R46,S46,"----")</f>
        <v>----</v>
      </c>
      <c r="K46" s="25"/>
      <c r="M46" s="14">
        <f>IF(D46="V",82,0)</f>
        <v>0</v>
      </c>
      <c r="N46" s="14">
        <f aca="true" t="shared" si="15" ref="N46:N77">COUNTIF($D$46:$D$77,"V")</f>
        <v>0</v>
      </c>
      <c r="O46" s="14">
        <v>9</v>
      </c>
      <c r="P46" s="15">
        <f aca="true" t="shared" si="16" ref="P46:P63">E46</f>
        <v>0</v>
      </c>
      <c r="Q46" s="16" t="e">
        <f aca="true" t="shared" si="17" ref="Q46:Q63">M46/N46</f>
        <v>#DIV/0!</v>
      </c>
      <c r="R46" s="16">
        <f aca="true" t="shared" si="18" ref="R46:R63">P46/O46</f>
        <v>0</v>
      </c>
      <c r="S46" s="16" t="e">
        <f aca="true" t="shared" si="19" ref="S46:S63">Q46*(W46+(V46-W46)/(U46-T46)*(U46-R46))</f>
        <v>#DIV/0!</v>
      </c>
      <c r="T46" s="16">
        <f aca="true" t="shared" si="20" ref="T46:T63">IF(R46&lt;0.1,0,IF(R46&lt;0.3,0.1,IF(R46&lt;0.4,0.3,0.4)))</f>
        <v>0</v>
      </c>
      <c r="U46" s="16">
        <f aca="true" t="shared" si="21" ref="U46:U63">IF(R46&lt;0.1,0.1,IF(R46&lt;0.3,0.3,IF(R46&lt;0.4,0.4,1)))</f>
        <v>0.1</v>
      </c>
      <c r="V46" s="16">
        <f aca="true" t="shared" si="22" ref="V46:V63">IF(R46&lt;0.1,1,IF(R46&lt;0.3,0.8,IF(R46&lt;0.4,0.7,0.3)))</f>
        <v>1</v>
      </c>
      <c r="W46" s="16">
        <f aca="true" t="shared" si="23" ref="W46:W63">IF(R46&lt;0.1,0.8,IF(R46&lt;0.3,0.7,IF(R46&lt;0.4,0.3,0)))</f>
        <v>0.8</v>
      </c>
    </row>
    <row r="47" spans="1:23" ht="25.5">
      <c r="A47" s="159"/>
      <c r="B47" s="190"/>
      <c r="C47" s="103" t="s">
        <v>29</v>
      </c>
      <c r="D47" s="6"/>
      <c r="E47" s="1"/>
      <c r="F47" s="37" t="str">
        <f aca="true" t="shared" si="24" ref="F47:F100">IF(D47="V",Q47,"----")</f>
        <v>----</v>
      </c>
      <c r="G47" s="38" t="str">
        <f t="shared" si="11"/>
        <v>----</v>
      </c>
      <c r="H47" s="39" t="str">
        <f t="shared" si="12"/>
        <v>----</v>
      </c>
      <c r="I47" s="39" t="str">
        <f t="shared" si="13"/>
        <v>----</v>
      </c>
      <c r="J47" s="40" t="str">
        <f t="shared" si="14"/>
        <v>----</v>
      </c>
      <c r="K47" s="25"/>
      <c r="M47" s="14">
        <f aca="true" t="shared" si="25" ref="M47:M77">IF(D47="V",82,0)</f>
        <v>0</v>
      </c>
      <c r="N47" s="14">
        <f t="shared" si="15"/>
        <v>0</v>
      </c>
      <c r="O47" s="14">
        <v>14</v>
      </c>
      <c r="P47" s="15">
        <f t="shared" si="16"/>
        <v>0</v>
      </c>
      <c r="Q47" s="16" t="e">
        <f t="shared" si="17"/>
        <v>#DIV/0!</v>
      </c>
      <c r="R47" s="16">
        <f t="shared" si="18"/>
        <v>0</v>
      </c>
      <c r="S47" s="16" t="e">
        <f t="shared" si="19"/>
        <v>#DIV/0!</v>
      </c>
      <c r="T47" s="16">
        <f t="shared" si="20"/>
        <v>0</v>
      </c>
      <c r="U47" s="16">
        <f t="shared" si="21"/>
        <v>0.1</v>
      </c>
      <c r="V47" s="16">
        <f t="shared" si="22"/>
        <v>1</v>
      </c>
      <c r="W47" s="16">
        <f t="shared" si="23"/>
        <v>0.8</v>
      </c>
    </row>
    <row r="48" spans="1:23" ht="25.5">
      <c r="A48" s="159"/>
      <c r="B48" s="190"/>
      <c r="C48" s="103" t="s">
        <v>30</v>
      </c>
      <c r="D48" s="6"/>
      <c r="E48" s="1"/>
      <c r="F48" s="37" t="str">
        <f t="shared" si="24"/>
        <v>----</v>
      </c>
      <c r="G48" s="38" t="str">
        <f t="shared" si="11"/>
        <v>----</v>
      </c>
      <c r="H48" s="39" t="str">
        <f t="shared" si="12"/>
        <v>----</v>
      </c>
      <c r="I48" s="39" t="str">
        <f t="shared" si="13"/>
        <v>----</v>
      </c>
      <c r="J48" s="40" t="str">
        <f t="shared" si="14"/>
        <v>----</v>
      </c>
      <c r="K48" s="25"/>
      <c r="M48" s="14">
        <f t="shared" si="25"/>
        <v>0</v>
      </c>
      <c r="N48" s="14">
        <f t="shared" si="15"/>
        <v>0</v>
      </c>
      <c r="O48" s="14">
        <v>8</v>
      </c>
      <c r="P48" s="15">
        <f t="shared" si="16"/>
        <v>0</v>
      </c>
      <c r="Q48" s="16" t="e">
        <f t="shared" si="17"/>
        <v>#DIV/0!</v>
      </c>
      <c r="R48" s="16">
        <f t="shared" si="18"/>
        <v>0</v>
      </c>
      <c r="S48" s="16" t="e">
        <f t="shared" si="19"/>
        <v>#DIV/0!</v>
      </c>
      <c r="T48" s="16">
        <f t="shared" si="20"/>
        <v>0</v>
      </c>
      <c r="U48" s="16">
        <f t="shared" si="21"/>
        <v>0.1</v>
      </c>
      <c r="V48" s="16">
        <f t="shared" si="22"/>
        <v>1</v>
      </c>
      <c r="W48" s="16">
        <f t="shared" si="23"/>
        <v>0.8</v>
      </c>
    </row>
    <row r="49" spans="1:23" ht="25.5">
      <c r="A49" s="159"/>
      <c r="B49" s="190"/>
      <c r="C49" s="103" t="s">
        <v>31</v>
      </c>
      <c r="D49" s="6"/>
      <c r="E49" s="1"/>
      <c r="F49" s="37" t="str">
        <f t="shared" si="24"/>
        <v>----</v>
      </c>
      <c r="G49" s="38" t="str">
        <f t="shared" si="11"/>
        <v>----</v>
      </c>
      <c r="H49" s="39" t="str">
        <f t="shared" si="12"/>
        <v>----</v>
      </c>
      <c r="I49" s="39" t="str">
        <f t="shared" si="13"/>
        <v>----</v>
      </c>
      <c r="J49" s="40" t="str">
        <f t="shared" si="14"/>
        <v>----</v>
      </c>
      <c r="K49" s="25"/>
      <c r="M49" s="14">
        <f t="shared" si="25"/>
        <v>0</v>
      </c>
      <c r="N49" s="14">
        <f t="shared" si="15"/>
        <v>0</v>
      </c>
      <c r="O49" s="14">
        <v>11</v>
      </c>
      <c r="P49" s="15">
        <f t="shared" si="16"/>
        <v>0</v>
      </c>
      <c r="Q49" s="16" t="e">
        <f t="shared" si="17"/>
        <v>#DIV/0!</v>
      </c>
      <c r="R49" s="16">
        <f t="shared" si="18"/>
        <v>0</v>
      </c>
      <c r="S49" s="16" t="e">
        <f t="shared" si="19"/>
        <v>#DIV/0!</v>
      </c>
      <c r="T49" s="16">
        <f t="shared" si="20"/>
        <v>0</v>
      </c>
      <c r="U49" s="16">
        <f t="shared" si="21"/>
        <v>0.1</v>
      </c>
      <c r="V49" s="16">
        <f t="shared" si="22"/>
        <v>1</v>
      </c>
      <c r="W49" s="16">
        <f t="shared" si="23"/>
        <v>0.8</v>
      </c>
    </row>
    <row r="50" spans="1:23" ht="25.5">
      <c r="A50" s="159"/>
      <c r="B50" s="190"/>
      <c r="C50" s="103" t="s">
        <v>32</v>
      </c>
      <c r="D50" s="6"/>
      <c r="E50" s="1"/>
      <c r="F50" s="37" t="str">
        <f t="shared" si="24"/>
        <v>----</v>
      </c>
      <c r="G50" s="38" t="str">
        <f t="shared" si="11"/>
        <v>----</v>
      </c>
      <c r="H50" s="39" t="str">
        <f t="shared" si="12"/>
        <v>----</v>
      </c>
      <c r="I50" s="39" t="str">
        <f t="shared" si="13"/>
        <v>----</v>
      </c>
      <c r="J50" s="40" t="str">
        <f t="shared" si="14"/>
        <v>----</v>
      </c>
      <c r="K50" s="25"/>
      <c r="M50" s="14">
        <f t="shared" si="25"/>
        <v>0</v>
      </c>
      <c r="N50" s="14">
        <f t="shared" si="15"/>
        <v>0</v>
      </c>
      <c r="O50" s="14">
        <v>7</v>
      </c>
      <c r="P50" s="15">
        <f t="shared" si="16"/>
        <v>0</v>
      </c>
      <c r="Q50" s="16" t="e">
        <f t="shared" si="17"/>
        <v>#DIV/0!</v>
      </c>
      <c r="R50" s="16">
        <f t="shared" si="18"/>
        <v>0</v>
      </c>
      <c r="S50" s="16" t="e">
        <f t="shared" si="19"/>
        <v>#DIV/0!</v>
      </c>
      <c r="T50" s="16">
        <f t="shared" si="20"/>
        <v>0</v>
      </c>
      <c r="U50" s="16">
        <f t="shared" si="21"/>
        <v>0.1</v>
      </c>
      <c r="V50" s="16">
        <f t="shared" si="22"/>
        <v>1</v>
      </c>
      <c r="W50" s="16">
        <f t="shared" si="23"/>
        <v>0.8</v>
      </c>
    </row>
    <row r="51" spans="1:23" ht="25.5">
      <c r="A51" s="159"/>
      <c r="B51" s="190"/>
      <c r="C51" s="103" t="s">
        <v>33</v>
      </c>
      <c r="D51" s="6"/>
      <c r="E51" s="1"/>
      <c r="F51" s="37" t="str">
        <f t="shared" si="24"/>
        <v>----</v>
      </c>
      <c r="G51" s="38" t="str">
        <f t="shared" si="11"/>
        <v>----</v>
      </c>
      <c r="H51" s="39" t="str">
        <f t="shared" si="12"/>
        <v>----</v>
      </c>
      <c r="I51" s="39" t="str">
        <f t="shared" si="13"/>
        <v>----</v>
      </c>
      <c r="J51" s="40" t="str">
        <f t="shared" si="14"/>
        <v>----</v>
      </c>
      <c r="K51" s="25"/>
      <c r="M51" s="14">
        <f t="shared" si="25"/>
        <v>0</v>
      </c>
      <c r="N51" s="14">
        <f t="shared" si="15"/>
        <v>0</v>
      </c>
      <c r="O51" s="14">
        <v>14</v>
      </c>
      <c r="P51" s="15">
        <f t="shared" si="16"/>
        <v>0</v>
      </c>
      <c r="Q51" s="16" t="e">
        <f t="shared" si="17"/>
        <v>#DIV/0!</v>
      </c>
      <c r="R51" s="16">
        <f t="shared" si="18"/>
        <v>0</v>
      </c>
      <c r="S51" s="16" t="e">
        <f t="shared" si="19"/>
        <v>#DIV/0!</v>
      </c>
      <c r="T51" s="16">
        <f t="shared" si="20"/>
        <v>0</v>
      </c>
      <c r="U51" s="16">
        <f t="shared" si="21"/>
        <v>0.1</v>
      </c>
      <c r="V51" s="16">
        <f t="shared" si="22"/>
        <v>1</v>
      </c>
      <c r="W51" s="16">
        <f t="shared" si="23"/>
        <v>0.8</v>
      </c>
    </row>
    <row r="52" spans="1:23" ht="25.5">
      <c r="A52" s="159"/>
      <c r="B52" s="190"/>
      <c r="C52" s="103" t="s">
        <v>34</v>
      </c>
      <c r="D52" s="6"/>
      <c r="E52" s="1"/>
      <c r="F52" s="37" t="str">
        <f t="shared" si="24"/>
        <v>----</v>
      </c>
      <c r="G52" s="38" t="str">
        <f t="shared" si="11"/>
        <v>----</v>
      </c>
      <c r="H52" s="39" t="str">
        <f t="shared" si="12"/>
        <v>----</v>
      </c>
      <c r="I52" s="39" t="str">
        <f t="shared" si="13"/>
        <v>----</v>
      </c>
      <c r="J52" s="40" t="str">
        <f t="shared" si="14"/>
        <v>----</v>
      </c>
      <c r="K52" s="25"/>
      <c r="M52" s="14">
        <f t="shared" si="25"/>
        <v>0</v>
      </c>
      <c r="N52" s="14">
        <f t="shared" si="15"/>
        <v>0</v>
      </c>
      <c r="O52" s="14">
        <v>23</v>
      </c>
      <c r="P52" s="15">
        <f t="shared" si="16"/>
        <v>0</v>
      </c>
      <c r="Q52" s="16" t="e">
        <f t="shared" si="17"/>
        <v>#DIV/0!</v>
      </c>
      <c r="R52" s="16">
        <f t="shared" si="18"/>
        <v>0</v>
      </c>
      <c r="S52" s="16" t="e">
        <f t="shared" si="19"/>
        <v>#DIV/0!</v>
      </c>
      <c r="T52" s="16">
        <f t="shared" si="20"/>
        <v>0</v>
      </c>
      <c r="U52" s="16">
        <f t="shared" si="21"/>
        <v>0.1</v>
      </c>
      <c r="V52" s="16">
        <f t="shared" si="22"/>
        <v>1</v>
      </c>
      <c r="W52" s="16">
        <f t="shared" si="23"/>
        <v>0.8</v>
      </c>
    </row>
    <row r="53" spans="1:23" ht="25.5">
      <c r="A53" s="159"/>
      <c r="B53" s="190"/>
      <c r="C53" s="103" t="s">
        <v>35</v>
      </c>
      <c r="D53" s="6"/>
      <c r="E53" s="1"/>
      <c r="F53" s="37" t="str">
        <f t="shared" si="24"/>
        <v>----</v>
      </c>
      <c r="G53" s="38" t="str">
        <f t="shared" si="11"/>
        <v>----</v>
      </c>
      <c r="H53" s="39" t="str">
        <f t="shared" si="12"/>
        <v>----</v>
      </c>
      <c r="I53" s="39" t="str">
        <f t="shared" si="13"/>
        <v>----</v>
      </c>
      <c r="J53" s="40" t="str">
        <f t="shared" si="14"/>
        <v>----</v>
      </c>
      <c r="K53" s="25"/>
      <c r="M53" s="14">
        <f t="shared" si="25"/>
        <v>0</v>
      </c>
      <c r="N53" s="14">
        <f t="shared" si="15"/>
        <v>0</v>
      </c>
      <c r="O53" s="14">
        <v>11</v>
      </c>
      <c r="P53" s="15">
        <f t="shared" si="16"/>
        <v>0</v>
      </c>
      <c r="Q53" s="16" t="e">
        <f t="shared" si="17"/>
        <v>#DIV/0!</v>
      </c>
      <c r="R53" s="16">
        <f t="shared" si="18"/>
        <v>0</v>
      </c>
      <c r="S53" s="16" t="e">
        <f t="shared" si="19"/>
        <v>#DIV/0!</v>
      </c>
      <c r="T53" s="16">
        <f t="shared" si="20"/>
        <v>0</v>
      </c>
      <c r="U53" s="16">
        <f t="shared" si="21"/>
        <v>0.1</v>
      </c>
      <c r="V53" s="16">
        <f t="shared" si="22"/>
        <v>1</v>
      </c>
      <c r="W53" s="16">
        <f t="shared" si="23"/>
        <v>0.8</v>
      </c>
    </row>
    <row r="54" spans="1:23" ht="25.5">
      <c r="A54" s="159"/>
      <c r="B54" s="190"/>
      <c r="C54" s="76" t="s">
        <v>54</v>
      </c>
      <c r="D54" s="6"/>
      <c r="E54" s="1"/>
      <c r="F54" s="37" t="str">
        <f t="shared" si="24"/>
        <v>----</v>
      </c>
      <c r="G54" s="38" t="str">
        <f t="shared" si="11"/>
        <v>----</v>
      </c>
      <c r="H54" s="39" t="str">
        <f t="shared" si="12"/>
        <v>----</v>
      </c>
      <c r="I54" s="39" t="str">
        <f t="shared" si="13"/>
        <v>----</v>
      </c>
      <c r="J54" s="40" t="str">
        <f t="shared" si="14"/>
        <v>----</v>
      </c>
      <c r="K54" s="25"/>
      <c r="M54" s="14">
        <f t="shared" si="25"/>
        <v>0</v>
      </c>
      <c r="N54" s="14">
        <f t="shared" si="15"/>
        <v>0</v>
      </c>
      <c r="O54" s="14">
        <v>28</v>
      </c>
      <c r="P54" s="15">
        <f t="shared" si="16"/>
        <v>0</v>
      </c>
      <c r="Q54" s="16" t="e">
        <f t="shared" si="17"/>
        <v>#DIV/0!</v>
      </c>
      <c r="R54" s="16">
        <f t="shared" si="18"/>
        <v>0</v>
      </c>
      <c r="S54" s="16" t="e">
        <f t="shared" si="19"/>
        <v>#DIV/0!</v>
      </c>
      <c r="T54" s="16">
        <f t="shared" si="20"/>
        <v>0</v>
      </c>
      <c r="U54" s="16">
        <f t="shared" si="21"/>
        <v>0.1</v>
      </c>
      <c r="V54" s="16">
        <f t="shared" si="22"/>
        <v>1</v>
      </c>
      <c r="W54" s="16">
        <f t="shared" si="23"/>
        <v>0.8</v>
      </c>
    </row>
    <row r="55" spans="1:23" ht="25.5">
      <c r="A55" s="159"/>
      <c r="B55" s="190"/>
      <c r="C55" s="103" t="s">
        <v>65</v>
      </c>
      <c r="D55" s="6"/>
      <c r="E55" s="1"/>
      <c r="F55" s="37" t="str">
        <f t="shared" si="24"/>
        <v>----</v>
      </c>
      <c r="G55" s="38" t="str">
        <f t="shared" si="11"/>
        <v>----</v>
      </c>
      <c r="H55" s="39" t="str">
        <f t="shared" si="12"/>
        <v>----</v>
      </c>
      <c r="I55" s="39" t="str">
        <f t="shared" si="13"/>
        <v>----</v>
      </c>
      <c r="J55" s="40" t="str">
        <f t="shared" si="14"/>
        <v>----</v>
      </c>
      <c r="K55" s="25"/>
      <c r="M55" s="14">
        <f t="shared" si="25"/>
        <v>0</v>
      </c>
      <c r="N55" s="14">
        <f t="shared" si="15"/>
        <v>0</v>
      </c>
      <c r="O55" s="14">
        <v>12</v>
      </c>
      <c r="P55" s="15">
        <f t="shared" si="16"/>
        <v>0</v>
      </c>
      <c r="Q55" s="16" t="e">
        <f t="shared" si="17"/>
        <v>#DIV/0!</v>
      </c>
      <c r="R55" s="16">
        <f t="shared" si="18"/>
        <v>0</v>
      </c>
      <c r="S55" s="16" t="e">
        <f t="shared" si="19"/>
        <v>#DIV/0!</v>
      </c>
      <c r="T55" s="16">
        <f t="shared" si="20"/>
        <v>0</v>
      </c>
      <c r="U55" s="16">
        <f t="shared" si="21"/>
        <v>0.1</v>
      </c>
      <c r="V55" s="16">
        <f t="shared" si="22"/>
        <v>1</v>
      </c>
      <c r="W55" s="16">
        <f t="shared" si="23"/>
        <v>0.8</v>
      </c>
    </row>
    <row r="56" spans="1:23" ht="25.5">
      <c r="A56" s="159"/>
      <c r="B56" s="190"/>
      <c r="C56" s="103" t="s">
        <v>66</v>
      </c>
      <c r="D56" s="6"/>
      <c r="E56" s="1"/>
      <c r="F56" s="37" t="str">
        <f t="shared" si="24"/>
        <v>----</v>
      </c>
      <c r="G56" s="38" t="str">
        <f t="shared" si="11"/>
        <v>----</v>
      </c>
      <c r="H56" s="39" t="str">
        <f t="shared" si="12"/>
        <v>----</v>
      </c>
      <c r="I56" s="39" t="str">
        <f t="shared" si="13"/>
        <v>----</v>
      </c>
      <c r="J56" s="40" t="str">
        <f t="shared" si="14"/>
        <v>----</v>
      </c>
      <c r="K56" s="25"/>
      <c r="M56" s="14">
        <f t="shared" si="25"/>
        <v>0</v>
      </c>
      <c r="N56" s="14">
        <f t="shared" si="15"/>
        <v>0</v>
      </c>
      <c r="O56" s="14">
        <v>7</v>
      </c>
      <c r="P56" s="15">
        <f t="shared" si="16"/>
        <v>0</v>
      </c>
      <c r="Q56" s="16" t="e">
        <f t="shared" si="17"/>
        <v>#DIV/0!</v>
      </c>
      <c r="R56" s="16">
        <f t="shared" si="18"/>
        <v>0</v>
      </c>
      <c r="S56" s="16" t="e">
        <f t="shared" si="19"/>
        <v>#DIV/0!</v>
      </c>
      <c r="T56" s="16">
        <f t="shared" si="20"/>
        <v>0</v>
      </c>
      <c r="U56" s="16">
        <f t="shared" si="21"/>
        <v>0.1</v>
      </c>
      <c r="V56" s="16">
        <f t="shared" si="22"/>
        <v>1</v>
      </c>
      <c r="W56" s="16">
        <f t="shared" si="23"/>
        <v>0.8</v>
      </c>
    </row>
    <row r="57" spans="1:23" ht="25.5">
      <c r="A57" s="159"/>
      <c r="B57" s="190"/>
      <c r="C57" s="103" t="s">
        <v>36</v>
      </c>
      <c r="D57" s="6"/>
      <c r="E57" s="1"/>
      <c r="F57" s="37" t="str">
        <f t="shared" si="24"/>
        <v>----</v>
      </c>
      <c r="G57" s="38" t="str">
        <f t="shared" si="11"/>
        <v>----</v>
      </c>
      <c r="H57" s="39" t="str">
        <f t="shared" si="12"/>
        <v>----</v>
      </c>
      <c r="I57" s="39" t="str">
        <f t="shared" si="13"/>
        <v>----</v>
      </c>
      <c r="J57" s="40" t="str">
        <f t="shared" si="14"/>
        <v>----</v>
      </c>
      <c r="K57" s="25"/>
      <c r="M57" s="14">
        <f t="shared" si="25"/>
        <v>0</v>
      </c>
      <c r="N57" s="14">
        <f t="shared" si="15"/>
        <v>0</v>
      </c>
      <c r="O57" s="14">
        <v>29</v>
      </c>
      <c r="P57" s="15">
        <f t="shared" si="16"/>
        <v>0</v>
      </c>
      <c r="Q57" s="16" t="e">
        <f t="shared" si="17"/>
        <v>#DIV/0!</v>
      </c>
      <c r="R57" s="16">
        <f t="shared" si="18"/>
        <v>0</v>
      </c>
      <c r="S57" s="16" t="e">
        <f t="shared" si="19"/>
        <v>#DIV/0!</v>
      </c>
      <c r="T57" s="16">
        <f t="shared" si="20"/>
        <v>0</v>
      </c>
      <c r="U57" s="16">
        <f t="shared" si="21"/>
        <v>0.1</v>
      </c>
      <c r="V57" s="16">
        <f t="shared" si="22"/>
        <v>1</v>
      </c>
      <c r="W57" s="16">
        <f t="shared" si="23"/>
        <v>0.8</v>
      </c>
    </row>
    <row r="58" spans="1:23" ht="25.5">
      <c r="A58" s="159"/>
      <c r="B58" s="190"/>
      <c r="C58" s="76" t="s">
        <v>55</v>
      </c>
      <c r="D58" s="6"/>
      <c r="E58" s="1"/>
      <c r="F58" s="37" t="str">
        <f t="shared" si="24"/>
        <v>----</v>
      </c>
      <c r="G58" s="38" t="str">
        <f t="shared" si="11"/>
        <v>----</v>
      </c>
      <c r="H58" s="39" t="str">
        <f t="shared" si="12"/>
        <v>----</v>
      </c>
      <c r="I58" s="39" t="str">
        <f t="shared" si="13"/>
        <v>----</v>
      </c>
      <c r="J58" s="40" t="str">
        <f t="shared" si="14"/>
        <v>----</v>
      </c>
      <c r="K58" s="25"/>
      <c r="M58" s="14">
        <f t="shared" si="25"/>
        <v>0</v>
      </c>
      <c r="N58" s="14">
        <f t="shared" si="15"/>
        <v>0</v>
      </c>
      <c r="O58" s="14">
        <v>10</v>
      </c>
      <c r="P58" s="15">
        <f t="shared" si="16"/>
        <v>0</v>
      </c>
      <c r="Q58" s="16" t="e">
        <f t="shared" si="17"/>
        <v>#DIV/0!</v>
      </c>
      <c r="R58" s="16">
        <f t="shared" si="18"/>
        <v>0</v>
      </c>
      <c r="S58" s="16" t="e">
        <f t="shared" si="19"/>
        <v>#DIV/0!</v>
      </c>
      <c r="T58" s="16">
        <f t="shared" si="20"/>
        <v>0</v>
      </c>
      <c r="U58" s="16">
        <f t="shared" si="21"/>
        <v>0.1</v>
      </c>
      <c r="V58" s="16">
        <f t="shared" si="22"/>
        <v>1</v>
      </c>
      <c r="W58" s="16">
        <f t="shared" si="23"/>
        <v>0.8</v>
      </c>
    </row>
    <row r="59" spans="1:23" ht="25.5">
      <c r="A59" s="159"/>
      <c r="B59" s="190"/>
      <c r="C59" s="103" t="s">
        <v>67</v>
      </c>
      <c r="D59" s="6"/>
      <c r="E59" s="1"/>
      <c r="F59" s="37" t="str">
        <f t="shared" si="24"/>
        <v>----</v>
      </c>
      <c r="G59" s="38" t="str">
        <f t="shared" si="11"/>
        <v>----</v>
      </c>
      <c r="H59" s="39" t="str">
        <f t="shared" si="12"/>
        <v>----</v>
      </c>
      <c r="I59" s="39" t="str">
        <f t="shared" si="13"/>
        <v>----</v>
      </c>
      <c r="J59" s="40" t="str">
        <f t="shared" si="14"/>
        <v>----</v>
      </c>
      <c r="K59" s="25"/>
      <c r="M59" s="14">
        <f t="shared" si="25"/>
        <v>0</v>
      </c>
      <c r="N59" s="14">
        <f t="shared" si="15"/>
        <v>0</v>
      </c>
      <c r="O59" s="14">
        <v>7</v>
      </c>
      <c r="P59" s="15">
        <f t="shared" si="16"/>
        <v>0</v>
      </c>
      <c r="Q59" s="16" t="e">
        <f t="shared" si="17"/>
        <v>#DIV/0!</v>
      </c>
      <c r="R59" s="16">
        <f t="shared" si="18"/>
        <v>0</v>
      </c>
      <c r="S59" s="16" t="e">
        <f t="shared" si="19"/>
        <v>#DIV/0!</v>
      </c>
      <c r="T59" s="16">
        <f t="shared" si="20"/>
        <v>0</v>
      </c>
      <c r="U59" s="16">
        <f t="shared" si="21"/>
        <v>0.1</v>
      </c>
      <c r="V59" s="16">
        <f t="shared" si="22"/>
        <v>1</v>
      </c>
      <c r="W59" s="16">
        <f t="shared" si="23"/>
        <v>0.8</v>
      </c>
    </row>
    <row r="60" spans="1:23" ht="58.5">
      <c r="A60" s="159"/>
      <c r="B60" s="190"/>
      <c r="C60" s="120" t="s">
        <v>174</v>
      </c>
      <c r="D60" s="6"/>
      <c r="E60" s="1"/>
      <c r="F60" s="37" t="str">
        <f>IF(D60="V",Q60,"----")</f>
        <v>----</v>
      </c>
      <c r="G60" s="38" t="str">
        <f>IF(D60=0,"----",IF(0.1&gt;=R60,S60,"----"))</f>
        <v>----</v>
      </c>
      <c r="H60" s="39" t="str">
        <f t="shared" si="12"/>
        <v>----</v>
      </c>
      <c r="I60" s="39" t="str">
        <f t="shared" si="13"/>
        <v>----</v>
      </c>
      <c r="J60" s="40" t="str">
        <f t="shared" si="14"/>
        <v>----</v>
      </c>
      <c r="K60" s="25"/>
      <c r="M60" s="14">
        <f>IF(D60="V",82,0)</f>
        <v>0</v>
      </c>
      <c r="N60" s="14">
        <f t="shared" si="15"/>
        <v>0</v>
      </c>
      <c r="O60" s="14">
        <v>9</v>
      </c>
      <c r="P60" s="15">
        <f t="shared" si="16"/>
        <v>0</v>
      </c>
      <c r="Q60" s="16" t="e">
        <f t="shared" si="17"/>
        <v>#DIV/0!</v>
      </c>
      <c r="R60" s="16">
        <f t="shared" si="18"/>
        <v>0</v>
      </c>
      <c r="S60" s="16" t="e">
        <f t="shared" si="19"/>
        <v>#DIV/0!</v>
      </c>
      <c r="T60" s="16">
        <f t="shared" si="20"/>
        <v>0</v>
      </c>
      <c r="U60" s="16">
        <f t="shared" si="21"/>
        <v>0.1</v>
      </c>
      <c r="V60" s="16">
        <f t="shared" si="22"/>
        <v>1</v>
      </c>
      <c r="W60" s="16">
        <f t="shared" si="23"/>
        <v>0.8</v>
      </c>
    </row>
    <row r="61" spans="1:23" ht="25.5">
      <c r="A61" s="159"/>
      <c r="B61" s="190"/>
      <c r="C61" s="103" t="s">
        <v>160</v>
      </c>
      <c r="D61" s="6"/>
      <c r="E61" s="1"/>
      <c r="F61" s="37" t="str">
        <f>IF(D61="V",Q61,"----")</f>
        <v>----</v>
      </c>
      <c r="G61" s="38" t="str">
        <f>IF(D61=0,"----",IF(0.1&gt;=R61,S61,"----"))</f>
        <v>----</v>
      </c>
      <c r="H61" s="39" t="str">
        <f t="shared" si="12"/>
        <v>----</v>
      </c>
      <c r="I61" s="39" t="str">
        <f t="shared" si="13"/>
        <v>----</v>
      </c>
      <c r="J61" s="40" t="str">
        <f t="shared" si="14"/>
        <v>----</v>
      </c>
      <c r="K61" s="25"/>
      <c r="M61" s="14">
        <f>IF(D61="V",82,0)</f>
        <v>0</v>
      </c>
      <c r="N61" s="14">
        <f t="shared" si="15"/>
        <v>0</v>
      </c>
      <c r="O61" s="14">
        <v>13</v>
      </c>
      <c r="P61" s="15">
        <f t="shared" si="16"/>
        <v>0</v>
      </c>
      <c r="Q61" s="16" t="e">
        <f t="shared" si="17"/>
        <v>#DIV/0!</v>
      </c>
      <c r="R61" s="16">
        <f t="shared" si="18"/>
        <v>0</v>
      </c>
      <c r="S61" s="16" t="e">
        <f t="shared" si="19"/>
        <v>#DIV/0!</v>
      </c>
      <c r="T61" s="16">
        <f t="shared" si="20"/>
        <v>0</v>
      </c>
      <c r="U61" s="16">
        <f t="shared" si="21"/>
        <v>0.1</v>
      </c>
      <c r="V61" s="16">
        <f t="shared" si="22"/>
        <v>1</v>
      </c>
      <c r="W61" s="16">
        <f t="shared" si="23"/>
        <v>0.8</v>
      </c>
    </row>
    <row r="62" spans="1:23" ht="25.5">
      <c r="A62" s="159"/>
      <c r="B62" s="190"/>
      <c r="C62" s="103" t="s">
        <v>161</v>
      </c>
      <c r="D62" s="6"/>
      <c r="E62" s="1"/>
      <c r="F62" s="37" t="str">
        <f>IF(D62="V",Q62,"----")</f>
        <v>----</v>
      </c>
      <c r="G62" s="38" t="str">
        <f>IF(D62=0,"----",IF(0.1&gt;=R62,S62,"----"))</f>
        <v>----</v>
      </c>
      <c r="H62" s="39" t="str">
        <f t="shared" si="12"/>
        <v>----</v>
      </c>
      <c r="I62" s="39" t="str">
        <f t="shared" si="13"/>
        <v>----</v>
      </c>
      <c r="J62" s="40" t="str">
        <f t="shared" si="14"/>
        <v>----</v>
      </c>
      <c r="K62" s="25"/>
      <c r="M62" s="14">
        <f>IF(D62="V",82,0)</f>
        <v>0</v>
      </c>
      <c r="N62" s="14">
        <f t="shared" si="15"/>
        <v>0</v>
      </c>
      <c r="O62" s="14">
        <v>13</v>
      </c>
      <c r="P62" s="15">
        <f t="shared" si="16"/>
        <v>0</v>
      </c>
      <c r="Q62" s="16" t="e">
        <f t="shared" si="17"/>
        <v>#DIV/0!</v>
      </c>
      <c r="R62" s="16">
        <f t="shared" si="18"/>
        <v>0</v>
      </c>
      <c r="S62" s="16" t="e">
        <f t="shared" si="19"/>
        <v>#DIV/0!</v>
      </c>
      <c r="T62" s="16">
        <f t="shared" si="20"/>
        <v>0</v>
      </c>
      <c r="U62" s="16">
        <f t="shared" si="21"/>
        <v>0.1</v>
      </c>
      <c r="V62" s="16">
        <f t="shared" si="22"/>
        <v>1</v>
      </c>
      <c r="W62" s="16">
        <f t="shared" si="23"/>
        <v>0.8</v>
      </c>
    </row>
    <row r="63" spans="1:23" ht="25.5">
      <c r="A63" s="159"/>
      <c r="B63" s="190"/>
      <c r="C63" s="103" t="s">
        <v>162</v>
      </c>
      <c r="D63" s="6"/>
      <c r="E63" s="1"/>
      <c r="F63" s="37" t="str">
        <f>IF(D63="V",Q63,"----")</f>
        <v>----</v>
      </c>
      <c r="G63" s="38" t="str">
        <f>IF(D63=0,"----",IF(0.1&gt;=R63,S63,"----"))</f>
        <v>----</v>
      </c>
      <c r="H63" s="39" t="str">
        <f t="shared" si="12"/>
        <v>----</v>
      </c>
      <c r="I63" s="39" t="str">
        <f t="shared" si="13"/>
        <v>----</v>
      </c>
      <c r="J63" s="40" t="str">
        <f t="shared" si="14"/>
        <v>----</v>
      </c>
      <c r="K63" s="25"/>
      <c r="M63" s="14">
        <f>IF(D63="V",82,0)</f>
        <v>0</v>
      </c>
      <c r="N63" s="14">
        <f t="shared" si="15"/>
        <v>0</v>
      </c>
      <c r="O63" s="14">
        <v>18</v>
      </c>
      <c r="P63" s="15">
        <f t="shared" si="16"/>
        <v>0</v>
      </c>
      <c r="Q63" s="16" t="e">
        <f t="shared" si="17"/>
        <v>#DIV/0!</v>
      </c>
      <c r="R63" s="16">
        <f t="shared" si="18"/>
        <v>0</v>
      </c>
      <c r="S63" s="16" t="e">
        <f t="shared" si="19"/>
        <v>#DIV/0!</v>
      </c>
      <c r="T63" s="16">
        <f t="shared" si="20"/>
        <v>0</v>
      </c>
      <c r="U63" s="16">
        <f t="shared" si="21"/>
        <v>0.1</v>
      </c>
      <c r="V63" s="16">
        <f t="shared" si="22"/>
        <v>1</v>
      </c>
      <c r="W63" s="16">
        <f t="shared" si="23"/>
        <v>0.8</v>
      </c>
    </row>
    <row r="64" spans="1:23" ht="25.5">
      <c r="A64" s="159"/>
      <c r="B64" s="190"/>
      <c r="C64" s="103" t="s">
        <v>163</v>
      </c>
      <c r="D64" s="6"/>
      <c r="E64" s="1"/>
      <c r="F64" s="37" t="str">
        <f aca="true" t="shared" si="26" ref="F64:F71">IF(D64="V",Q64,"----")</f>
        <v>----</v>
      </c>
      <c r="G64" s="38" t="str">
        <f aca="true" t="shared" si="27" ref="G64:G71">IF(D64=0,"----",IF(0.1&gt;=R64,S64,"----"))</f>
        <v>----</v>
      </c>
      <c r="H64" s="39" t="str">
        <f aca="true" t="shared" si="28" ref="H64:H71">IF(0.3&gt;=R64,IF(0.1&lt;R64,S64,"----"),"----")</f>
        <v>----</v>
      </c>
      <c r="I64" s="39" t="str">
        <f aca="true" t="shared" si="29" ref="I64:I71">IF(0.4&gt;=R64,IF(0.3&lt;R64,S64,"----"),"----")</f>
        <v>----</v>
      </c>
      <c r="J64" s="40" t="str">
        <f aca="true" t="shared" si="30" ref="J64:J71">IF(0.4&lt;=R64,S64,"----")</f>
        <v>----</v>
      </c>
      <c r="K64" s="25"/>
      <c r="M64" s="14">
        <f aca="true" t="shared" si="31" ref="M64:M71">IF(D64="V",82,0)</f>
        <v>0</v>
      </c>
      <c r="N64" s="14">
        <f t="shared" si="15"/>
        <v>0</v>
      </c>
      <c r="O64" s="14">
        <v>13</v>
      </c>
      <c r="P64" s="15">
        <f aca="true" t="shared" si="32" ref="P64:P71">E64</f>
        <v>0</v>
      </c>
      <c r="Q64" s="16" t="e">
        <f aca="true" t="shared" si="33" ref="Q64:Q71">M64/N64</f>
        <v>#DIV/0!</v>
      </c>
      <c r="R64" s="16">
        <f aca="true" t="shared" si="34" ref="R64:R71">P64/O64</f>
        <v>0</v>
      </c>
      <c r="S64" s="16" t="e">
        <f aca="true" t="shared" si="35" ref="S64:S71">Q64*(W64+(V64-W64)/(U64-T64)*(U64-R64))</f>
        <v>#DIV/0!</v>
      </c>
      <c r="T64" s="16">
        <f aca="true" t="shared" si="36" ref="T64:T71">IF(R64&lt;0.1,0,IF(R64&lt;0.3,0.1,IF(R64&lt;0.4,0.3,0.4)))</f>
        <v>0</v>
      </c>
      <c r="U64" s="16">
        <f aca="true" t="shared" si="37" ref="U64:U71">IF(R64&lt;0.1,0.1,IF(R64&lt;0.3,0.3,IF(R64&lt;0.4,0.4,1)))</f>
        <v>0.1</v>
      </c>
      <c r="V64" s="16">
        <f aca="true" t="shared" si="38" ref="V64:V71">IF(R64&lt;0.1,1,IF(R64&lt;0.3,0.8,IF(R64&lt;0.4,0.7,0.3)))</f>
        <v>1</v>
      </c>
      <c r="W64" s="16">
        <f aca="true" t="shared" si="39" ref="W64:W71">IF(R64&lt;0.1,0.8,IF(R64&lt;0.3,0.7,IF(R64&lt;0.4,0.3,0)))</f>
        <v>0.8</v>
      </c>
    </row>
    <row r="65" spans="1:23" ht="39">
      <c r="A65" s="159"/>
      <c r="B65" s="190"/>
      <c r="C65" s="103" t="s">
        <v>164</v>
      </c>
      <c r="D65" s="6"/>
      <c r="E65" s="1"/>
      <c r="F65" s="37" t="str">
        <f t="shared" si="26"/>
        <v>----</v>
      </c>
      <c r="G65" s="38" t="str">
        <f t="shared" si="27"/>
        <v>----</v>
      </c>
      <c r="H65" s="39" t="str">
        <f t="shared" si="28"/>
        <v>----</v>
      </c>
      <c r="I65" s="39" t="str">
        <f t="shared" si="29"/>
        <v>----</v>
      </c>
      <c r="J65" s="40" t="str">
        <f t="shared" si="30"/>
        <v>----</v>
      </c>
      <c r="K65" s="25"/>
      <c r="M65" s="14">
        <f t="shared" si="31"/>
        <v>0</v>
      </c>
      <c r="N65" s="14">
        <f t="shared" si="15"/>
        <v>0</v>
      </c>
      <c r="O65" s="14">
        <v>17</v>
      </c>
      <c r="P65" s="15">
        <f t="shared" si="32"/>
        <v>0</v>
      </c>
      <c r="Q65" s="16" t="e">
        <f t="shared" si="33"/>
        <v>#DIV/0!</v>
      </c>
      <c r="R65" s="16">
        <f t="shared" si="34"/>
        <v>0</v>
      </c>
      <c r="S65" s="16" t="e">
        <f t="shared" si="35"/>
        <v>#DIV/0!</v>
      </c>
      <c r="T65" s="16">
        <f t="shared" si="36"/>
        <v>0</v>
      </c>
      <c r="U65" s="16">
        <f t="shared" si="37"/>
        <v>0.1</v>
      </c>
      <c r="V65" s="16">
        <f t="shared" si="38"/>
        <v>1</v>
      </c>
      <c r="W65" s="16">
        <f t="shared" si="39"/>
        <v>0.8</v>
      </c>
    </row>
    <row r="66" spans="1:23" ht="25.5">
      <c r="A66" s="159"/>
      <c r="B66" s="190"/>
      <c r="C66" s="103" t="s">
        <v>165</v>
      </c>
      <c r="D66" s="6"/>
      <c r="E66" s="1"/>
      <c r="F66" s="37" t="str">
        <f t="shared" si="26"/>
        <v>----</v>
      </c>
      <c r="G66" s="38" t="str">
        <f t="shared" si="27"/>
        <v>----</v>
      </c>
      <c r="H66" s="39" t="str">
        <f t="shared" si="28"/>
        <v>----</v>
      </c>
      <c r="I66" s="39" t="str">
        <f t="shared" si="29"/>
        <v>----</v>
      </c>
      <c r="J66" s="40" t="str">
        <f t="shared" si="30"/>
        <v>----</v>
      </c>
      <c r="K66" s="25"/>
      <c r="M66" s="14">
        <f t="shared" si="31"/>
        <v>0</v>
      </c>
      <c r="N66" s="14">
        <f t="shared" si="15"/>
        <v>0</v>
      </c>
      <c r="O66" s="14">
        <v>16</v>
      </c>
      <c r="P66" s="15">
        <f t="shared" si="32"/>
        <v>0</v>
      </c>
      <c r="Q66" s="16" t="e">
        <f t="shared" si="33"/>
        <v>#DIV/0!</v>
      </c>
      <c r="R66" s="16">
        <f t="shared" si="34"/>
        <v>0</v>
      </c>
      <c r="S66" s="16" t="e">
        <f t="shared" si="35"/>
        <v>#DIV/0!</v>
      </c>
      <c r="T66" s="16">
        <f t="shared" si="36"/>
        <v>0</v>
      </c>
      <c r="U66" s="16">
        <f t="shared" si="37"/>
        <v>0.1</v>
      </c>
      <c r="V66" s="16">
        <f t="shared" si="38"/>
        <v>1</v>
      </c>
      <c r="W66" s="16">
        <f t="shared" si="39"/>
        <v>0.8</v>
      </c>
    </row>
    <row r="67" spans="1:23" ht="25.5">
      <c r="A67" s="159"/>
      <c r="B67" s="190"/>
      <c r="C67" s="103" t="s">
        <v>166</v>
      </c>
      <c r="D67" s="6"/>
      <c r="E67" s="1"/>
      <c r="F67" s="37" t="str">
        <f t="shared" si="26"/>
        <v>----</v>
      </c>
      <c r="G67" s="38" t="str">
        <f t="shared" si="27"/>
        <v>----</v>
      </c>
      <c r="H67" s="39" t="str">
        <f t="shared" si="28"/>
        <v>----</v>
      </c>
      <c r="I67" s="39" t="str">
        <f t="shared" si="29"/>
        <v>----</v>
      </c>
      <c r="J67" s="40" t="str">
        <f t="shared" si="30"/>
        <v>----</v>
      </c>
      <c r="K67" s="25"/>
      <c r="M67" s="14">
        <f t="shared" si="31"/>
        <v>0</v>
      </c>
      <c r="N67" s="14">
        <f t="shared" si="15"/>
        <v>0</v>
      </c>
      <c r="O67" s="14">
        <v>6</v>
      </c>
      <c r="P67" s="15">
        <f t="shared" si="32"/>
        <v>0</v>
      </c>
      <c r="Q67" s="16" t="e">
        <f t="shared" si="33"/>
        <v>#DIV/0!</v>
      </c>
      <c r="R67" s="16">
        <f t="shared" si="34"/>
        <v>0</v>
      </c>
      <c r="S67" s="16" t="e">
        <f t="shared" si="35"/>
        <v>#DIV/0!</v>
      </c>
      <c r="T67" s="16">
        <f t="shared" si="36"/>
        <v>0</v>
      </c>
      <c r="U67" s="16">
        <f t="shared" si="37"/>
        <v>0.1</v>
      </c>
      <c r="V67" s="16">
        <f t="shared" si="38"/>
        <v>1</v>
      </c>
      <c r="W67" s="16">
        <f t="shared" si="39"/>
        <v>0.8</v>
      </c>
    </row>
    <row r="68" spans="1:23" ht="25.5">
      <c r="A68" s="159"/>
      <c r="B68" s="190"/>
      <c r="C68" s="103" t="s">
        <v>167</v>
      </c>
      <c r="D68" s="6"/>
      <c r="E68" s="1"/>
      <c r="F68" s="37" t="str">
        <f t="shared" si="26"/>
        <v>----</v>
      </c>
      <c r="G68" s="38" t="str">
        <f t="shared" si="27"/>
        <v>----</v>
      </c>
      <c r="H68" s="39" t="str">
        <f t="shared" si="28"/>
        <v>----</v>
      </c>
      <c r="I68" s="39" t="str">
        <f t="shared" si="29"/>
        <v>----</v>
      </c>
      <c r="J68" s="40" t="str">
        <f t="shared" si="30"/>
        <v>----</v>
      </c>
      <c r="K68" s="25"/>
      <c r="M68" s="14">
        <f t="shared" si="31"/>
        <v>0</v>
      </c>
      <c r="N68" s="14">
        <f t="shared" si="15"/>
        <v>0</v>
      </c>
      <c r="O68" s="14">
        <v>10</v>
      </c>
      <c r="P68" s="15">
        <f t="shared" si="32"/>
        <v>0</v>
      </c>
      <c r="Q68" s="16" t="e">
        <f t="shared" si="33"/>
        <v>#DIV/0!</v>
      </c>
      <c r="R68" s="16">
        <f t="shared" si="34"/>
        <v>0</v>
      </c>
      <c r="S68" s="16" t="e">
        <f t="shared" si="35"/>
        <v>#DIV/0!</v>
      </c>
      <c r="T68" s="16">
        <f t="shared" si="36"/>
        <v>0</v>
      </c>
      <c r="U68" s="16">
        <f t="shared" si="37"/>
        <v>0.1</v>
      </c>
      <c r="V68" s="16">
        <f t="shared" si="38"/>
        <v>1</v>
      </c>
      <c r="W68" s="16">
        <f t="shared" si="39"/>
        <v>0.8</v>
      </c>
    </row>
    <row r="69" spans="1:23" ht="25.5">
      <c r="A69" s="159"/>
      <c r="B69" s="190"/>
      <c r="C69" s="103" t="s">
        <v>168</v>
      </c>
      <c r="D69" s="6"/>
      <c r="E69" s="1"/>
      <c r="F69" s="37" t="str">
        <f t="shared" si="26"/>
        <v>----</v>
      </c>
      <c r="G69" s="38" t="str">
        <f t="shared" si="27"/>
        <v>----</v>
      </c>
      <c r="H69" s="39" t="str">
        <f t="shared" si="28"/>
        <v>----</v>
      </c>
      <c r="I69" s="39" t="str">
        <f t="shared" si="29"/>
        <v>----</v>
      </c>
      <c r="J69" s="40" t="str">
        <f t="shared" si="30"/>
        <v>----</v>
      </c>
      <c r="K69" s="25"/>
      <c r="M69" s="14">
        <f t="shared" si="31"/>
        <v>0</v>
      </c>
      <c r="N69" s="14">
        <f t="shared" si="15"/>
        <v>0</v>
      </c>
      <c r="O69" s="14">
        <v>7</v>
      </c>
      <c r="P69" s="15">
        <f t="shared" si="32"/>
        <v>0</v>
      </c>
      <c r="Q69" s="16" t="e">
        <f t="shared" si="33"/>
        <v>#DIV/0!</v>
      </c>
      <c r="R69" s="16">
        <f t="shared" si="34"/>
        <v>0</v>
      </c>
      <c r="S69" s="16" t="e">
        <f t="shared" si="35"/>
        <v>#DIV/0!</v>
      </c>
      <c r="T69" s="16">
        <f t="shared" si="36"/>
        <v>0</v>
      </c>
      <c r="U69" s="16">
        <f t="shared" si="37"/>
        <v>0.1</v>
      </c>
      <c r="V69" s="16">
        <f t="shared" si="38"/>
        <v>1</v>
      </c>
      <c r="W69" s="16">
        <f t="shared" si="39"/>
        <v>0.8</v>
      </c>
    </row>
    <row r="70" spans="1:23" ht="39">
      <c r="A70" s="159"/>
      <c r="B70" s="190"/>
      <c r="C70" s="103" t="s">
        <v>169</v>
      </c>
      <c r="D70" s="6"/>
      <c r="E70" s="1"/>
      <c r="F70" s="37" t="str">
        <f t="shared" si="26"/>
        <v>----</v>
      </c>
      <c r="G70" s="38" t="str">
        <f t="shared" si="27"/>
        <v>----</v>
      </c>
      <c r="H70" s="39" t="str">
        <f t="shared" si="28"/>
        <v>----</v>
      </c>
      <c r="I70" s="39" t="str">
        <f t="shared" si="29"/>
        <v>----</v>
      </c>
      <c r="J70" s="40" t="str">
        <f t="shared" si="30"/>
        <v>----</v>
      </c>
      <c r="K70" s="25"/>
      <c r="M70" s="14">
        <f t="shared" si="31"/>
        <v>0</v>
      </c>
      <c r="N70" s="14">
        <f t="shared" si="15"/>
        <v>0</v>
      </c>
      <c r="O70" s="14">
        <v>12</v>
      </c>
      <c r="P70" s="15">
        <f t="shared" si="32"/>
        <v>0</v>
      </c>
      <c r="Q70" s="16" t="e">
        <f t="shared" si="33"/>
        <v>#DIV/0!</v>
      </c>
      <c r="R70" s="16">
        <f t="shared" si="34"/>
        <v>0</v>
      </c>
      <c r="S70" s="16" t="e">
        <f t="shared" si="35"/>
        <v>#DIV/0!</v>
      </c>
      <c r="T70" s="16">
        <f t="shared" si="36"/>
        <v>0</v>
      </c>
      <c r="U70" s="16">
        <f t="shared" si="37"/>
        <v>0.1</v>
      </c>
      <c r="V70" s="16">
        <f t="shared" si="38"/>
        <v>1</v>
      </c>
      <c r="W70" s="16">
        <f t="shared" si="39"/>
        <v>0.8</v>
      </c>
    </row>
    <row r="71" spans="1:23" ht="25.5">
      <c r="A71" s="159"/>
      <c r="B71" s="190"/>
      <c r="C71" s="103" t="s">
        <v>170</v>
      </c>
      <c r="D71" s="6"/>
      <c r="E71" s="1"/>
      <c r="F71" s="37" t="str">
        <f t="shared" si="26"/>
        <v>----</v>
      </c>
      <c r="G71" s="38" t="str">
        <f t="shared" si="27"/>
        <v>----</v>
      </c>
      <c r="H71" s="39" t="str">
        <f t="shared" si="28"/>
        <v>----</v>
      </c>
      <c r="I71" s="39" t="str">
        <f t="shared" si="29"/>
        <v>----</v>
      </c>
      <c r="J71" s="40" t="str">
        <f t="shared" si="30"/>
        <v>----</v>
      </c>
      <c r="K71" s="25"/>
      <c r="M71" s="14">
        <f t="shared" si="31"/>
        <v>0</v>
      </c>
      <c r="N71" s="14">
        <f t="shared" si="15"/>
        <v>0</v>
      </c>
      <c r="O71" s="14">
        <v>4</v>
      </c>
      <c r="P71" s="15">
        <f t="shared" si="32"/>
        <v>0</v>
      </c>
      <c r="Q71" s="16" t="e">
        <f t="shared" si="33"/>
        <v>#DIV/0!</v>
      </c>
      <c r="R71" s="16">
        <f t="shared" si="34"/>
        <v>0</v>
      </c>
      <c r="S71" s="16" t="e">
        <f t="shared" si="35"/>
        <v>#DIV/0!</v>
      </c>
      <c r="T71" s="16">
        <f t="shared" si="36"/>
        <v>0</v>
      </c>
      <c r="U71" s="16">
        <f t="shared" si="37"/>
        <v>0.1</v>
      </c>
      <c r="V71" s="16">
        <f t="shared" si="38"/>
        <v>1</v>
      </c>
      <c r="W71" s="16">
        <f t="shared" si="39"/>
        <v>0.8</v>
      </c>
    </row>
    <row r="72" spans="1:23" ht="25.5">
      <c r="A72" s="159"/>
      <c r="B72" s="190"/>
      <c r="C72" s="103" t="s">
        <v>68</v>
      </c>
      <c r="D72" s="6"/>
      <c r="E72" s="1"/>
      <c r="F72" s="37" t="str">
        <f t="shared" si="24"/>
        <v>----</v>
      </c>
      <c r="G72" s="38" t="str">
        <f t="shared" si="11"/>
        <v>----</v>
      </c>
      <c r="H72" s="39" t="str">
        <f aca="true" t="shared" si="40" ref="H72:H88">IF(0.3&gt;=R72,IF(0.1&lt;R72,S72,"----"),"----")</f>
        <v>----</v>
      </c>
      <c r="I72" s="39" t="str">
        <f aca="true" t="shared" si="41" ref="I72:I88">IF(0.4&gt;=R72,IF(0.3&lt;R72,S72,"----"),"----")</f>
        <v>----</v>
      </c>
      <c r="J72" s="40" t="str">
        <f aca="true" t="shared" si="42" ref="J72:J88">IF(0.4&lt;=R72,S72,"----")</f>
        <v>----</v>
      </c>
      <c r="K72" s="25"/>
      <c r="M72" s="14">
        <f t="shared" si="25"/>
        <v>0</v>
      </c>
      <c r="N72" s="14">
        <f t="shared" si="15"/>
        <v>0</v>
      </c>
      <c r="O72" s="14">
        <v>5</v>
      </c>
      <c r="P72" s="15">
        <f aca="true" t="shared" si="43" ref="P72:P88">E72</f>
        <v>0</v>
      </c>
      <c r="Q72" s="16" t="e">
        <f aca="true" t="shared" si="44" ref="Q72:Q88">M72/N72</f>
        <v>#DIV/0!</v>
      </c>
      <c r="R72" s="16">
        <f aca="true" t="shared" si="45" ref="R72:R88">P72/O72</f>
        <v>0</v>
      </c>
      <c r="S72" s="16" t="e">
        <f aca="true" t="shared" si="46" ref="S72:S88">Q72*(W72+(V72-W72)/(U72-T72)*(U72-R72))</f>
        <v>#DIV/0!</v>
      </c>
      <c r="T72" s="16">
        <f aca="true" t="shared" si="47" ref="T72:T88">IF(R72&lt;0.1,0,IF(R72&lt;0.3,0.1,IF(R72&lt;0.4,0.3,0.4)))</f>
        <v>0</v>
      </c>
      <c r="U72" s="16">
        <f aca="true" t="shared" si="48" ref="U72:U88">IF(R72&lt;0.1,0.1,IF(R72&lt;0.3,0.3,IF(R72&lt;0.4,0.4,1)))</f>
        <v>0.1</v>
      </c>
      <c r="V72" s="16">
        <f aca="true" t="shared" si="49" ref="V72:V88">IF(R72&lt;0.1,1,IF(R72&lt;0.3,0.8,IF(R72&lt;0.4,0.7,0.3)))</f>
        <v>1</v>
      </c>
      <c r="W72" s="16">
        <f aca="true" t="shared" si="50" ref="W72:W88">IF(R72&lt;0.1,0.8,IF(R72&lt;0.3,0.7,IF(R72&lt;0.4,0.3,0)))</f>
        <v>0.8</v>
      </c>
    </row>
    <row r="73" spans="1:23" ht="25.5">
      <c r="A73" s="159"/>
      <c r="B73" s="190"/>
      <c r="C73" s="103" t="s">
        <v>37</v>
      </c>
      <c r="D73" s="6"/>
      <c r="E73" s="1"/>
      <c r="F73" s="37" t="str">
        <f>IF(D73="V",Q73,"----")</f>
        <v>----</v>
      </c>
      <c r="G73" s="38" t="str">
        <f t="shared" si="11"/>
        <v>----</v>
      </c>
      <c r="H73" s="39" t="str">
        <f t="shared" si="40"/>
        <v>----</v>
      </c>
      <c r="I73" s="39" t="str">
        <f t="shared" si="41"/>
        <v>----</v>
      </c>
      <c r="J73" s="40" t="str">
        <f t="shared" si="42"/>
        <v>----</v>
      </c>
      <c r="K73" s="25"/>
      <c r="M73" s="14">
        <f t="shared" si="25"/>
        <v>0</v>
      </c>
      <c r="N73" s="14">
        <f t="shared" si="15"/>
        <v>0</v>
      </c>
      <c r="O73" s="14">
        <v>5</v>
      </c>
      <c r="P73" s="15">
        <f t="shared" si="43"/>
        <v>0</v>
      </c>
      <c r="Q73" s="16" t="e">
        <f t="shared" si="44"/>
        <v>#DIV/0!</v>
      </c>
      <c r="R73" s="16">
        <f t="shared" si="45"/>
        <v>0</v>
      </c>
      <c r="S73" s="16" t="e">
        <f t="shared" si="46"/>
        <v>#DIV/0!</v>
      </c>
      <c r="T73" s="16">
        <f t="shared" si="47"/>
        <v>0</v>
      </c>
      <c r="U73" s="16">
        <f t="shared" si="48"/>
        <v>0.1</v>
      </c>
      <c r="V73" s="16">
        <f t="shared" si="49"/>
        <v>1</v>
      </c>
      <c r="W73" s="16">
        <f t="shared" si="50"/>
        <v>0.8</v>
      </c>
    </row>
    <row r="74" spans="1:23" ht="25.5">
      <c r="A74" s="159"/>
      <c r="B74" s="190"/>
      <c r="C74" s="103" t="s">
        <v>38</v>
      </c>
      <c r="D74" s="6"/>
      <c r="E74" s="1"/>
      <c r="F74" s="37" t="str">
        <f t="shared" si="24"/>
        <v>----</v>
      </c>
      <c r="G74" s="38" t="str">
        <f t="shared" si="11"/>
        <v>----</v>
      </c>
      <c r="H74" s="39" t="str">
        <f t="shared" si="40"/>
        <v>----</v>
      </c>
      <c r="I74" s="39" t="str">
        <f t="shared" si="41"/>
        <v>----</v>
      </c>
      <c r="J74" s="40" t="str">
        <f t="shared" si="42"/>
        <v>----</v>
      </c>
      <c r="K74" s="25"/>
      <c r="M74" s="14">
        <f t="shared" si="25"/>
        <v>0</v>
      </c>
      <c r="N74" s="14">
        <f t="shared" si="15"/>
        <v>0</v>
      </c>
      <c r="O74" s="14">
        <v>7</v>
      </c>
      <c r="P74" s="15">
        <f t="shared" si="43"/>
        <v>0</v>
      </c>
      <c r="Q74" s="16" t="e">
        <f t="shared" si="44"/>
        <v>#DIV/0!</v>
      </c>
      <c r="R74" s="16">
        <f t="shared" si="45"/>
        <v>0</v>
      </c>
      <c r="S74" s="16" t="e">
        <f t="shared" si="46"/>
        <v>#DIV/0!</v>
      </c>
      <c r="T74" s="16">
        <f t="shared" si="47"/>
        <v>0</v>
      </c>
      <c r="U74" s="16">
        <f t="shared" si="48"/>
        <v>0.1</v>
      </c>
      <c r="V74" s="16">
        <f t="shared" si="49"/>
        <v>1</v>
      </c>
      <c r="W74" s="16">
        <f t="shared" si="50"/>
        <v>0.8</v>
      </c>
    </row>
    <row r="75" spans="1:23" ht="25.5">
      <c r="A75" s="159"/>
      <c r="B75" s="190"/>
      <c r="C75" s="107" t="s">
        <v>56</v>
      </c>
      <c r="D75" s="6"/>
      <c r="E75" s="1"/>
      <c r="F75" s="37" t="str">
        <f t="shared" si="24"/>
        <v>----</v>
      </c>
      <c r="G75" s="38" t="str">
        <f t="shared" si="11"/>
        <v>----</v>
      </c>
      <c r="H75" s="39" t="str">
        <f t="shared" si="40"/>
        <v>----</v>
      </c>
      <c r="I75" s="39" t="str">
        <f t="shared" si="41"/>
        <v>----</v>
      </c>
      <c r="J75" s="40" t="str">
        <f t="shared" si="42"/>
        <v>----</v>
      </c>
      <c r="K75" s="25"/>
      <c r="M75" s="14">
        <f t="shared" si="25"/>
        <v>0</v>
      </c>
      <c r="N75" s="14">
        <f t="shared" si="15"/>
        <v>0</v>
      </c>
      <c r="O75" s="14">
        <v>5</v>
      </c>
      <c r="P75" s="15">
        <f t="shared" si="43"/>
        <v>0</v>
      </c>
      <c r="Q75" s="16" t="e">
        <f t="shared" si="44"/>
        <v>#DIV/0!</v>
      </c>
      <c r="R75" s="16">
        <f t="shared" si="45"/>
        <v>0</v>
      </c>
      <c r="S75" s="16" t="e">
        <f t="shared" si="46"/>
        <v>#DIV/0!</v>
      </c>
      <c r="T75" s="16">
        <f t="shared" si="47"/>
        <v>0</v>
      </c>
      <c r="U75" s="16">
        <f t="shared" si="48"/>
        <v>0.1</v>
      </c>
      <c r="V75" s="16">
        <f t="shared" si="49"/>
        <v>1</v>
      </c>
      <c r="W75" s="16">
        <f t="shared" si="50"/>
        <v>0.8</v>
      </c>
    </row>
    <row r="76" spans="1:23" ht="25.5">
      <c r="A76" s="159"/>
      <c r="B76" s="190"/>
      <c r="C76" s="104" t="s">
        <v>113</v>
      </c>
      <c r="D76" s="6"/>
      <c r="E76" s="4"/>
      <c r="F76" s="37" t="str">
        <f t="shared" si="24"/>
        <v>----</v>
      </c>
      <c r="G76" s="38" t="str">
        <f>IF(D76=0,"----",IF(0.1&gt;=R76,S76,"----"))</f>
        <v>----</v>
      </c>
      <c r="H76" s="39" t="str">
        <f t="shared" si="40"/>
        <v>----</v>
      </c>
      <c r="I76" s="39" t="str">
        <f t="shared" si="41"/>
        <v>----</v>
      </c>
      <c r="J76" s="40" t="str">
        <f t="shared" si="42"/>
        <v>----</v>
      </c>
      <c r="K76" s="25"/>
      <c r="M76" s="14">
        <f t="shared" si="25"/>
        <v>0</v>
      </c>
      <c r="N76" s="14">
        <f t="shared" si="15"/>
        <v>0</v>
      </c>
      <c r="O76" s="14">
        <v>6</v>
      </c>
      <c r="P76" s="15">
        <f t="shared" si="43"/>
        <v>0</v>
      </c>
      <c r="Q76" s="16" t="e">
        <f t="shared" si="44"/>
        <v>#DIV/0!</v>
      </c>
      <c r="R76" s="16">
        <f t="shared" si="45"/>
        <v>0</v>
      </c>
      <c r="S76" s="16" t="e">
        <f t="shared" si="46"/>
        <v>#DIV/0!</v>
      </c>
      <c r="T76" s="16">
        <f t="shared" si="47"/>
        <v>0</v>
      </c>
      <c r="U76" s="16">
        <f t="shared" si="48"/>
        <v>0.1</v>
      </c>
      <c r="V76" s="16">
        <f t="shared" si="49"/>
        <v>1</v>
      </c>
      <c r="W76" s="16">
        <f t="shared" si="50"/>
        <v>0.8</v>
      </c>
    </row>
    <row r="77" spans="1:23" ht="26.25" thickBot="1">
      <c r="A77" s="159"/>
      <c r="B77" s="190"/>
      <c r="C77" s="108" t="s">
        <v>39</v>
      </c>
      <c r="D77" s="8"/>
      <c r="E77" s="4"/>
      <c r="F77" s="41" t="str">
        <f t="shared" si="24"/>
        <v>----</v>
      </c>
      <c r="G77" s="42" t="str">
        <f t="shared" si="11"/>
        <v>----</v>
      </c>
      <c r="H77" s="43" t="str">
        <f t="shared" si="40"/>
        <v>----</v>
      </c>
      <c r="I77" s="43" t="str">
        <f t="shared" si="41"/>
        <v>----</v>
      </c>
      <c r="J77" s="44" t="str">
        <f t="shared" si="42"/>
        <v>----</v>
      </c>
      <c r="K77" s="25"/>
      <c r="M77" s="14">
        <f t="shared" si="25"/>
        <v>0</v>
      </c>
      <c r="N77" s="14">
        <f t="shared" si="15"/>
        <v>0</v>
      </c>
      <c r="O77" s="14">
        <v>4</v>
      </c>
      <c r="P77" s="15">
        <f t="shared" si="43"/>
        <v>0</v>
      </c>
      <c r="Q77" s="16" t="e">
        <f t="shared" si="44"/>
        <v>#DIV/0!</v>
      </c>
      <c r="R77" s="16">
        <f t="shared" si="45"/>
        <v>0</v>
      </c>
      <c r="S77" s="16" t="e">
        <f t="shared" si="46"/>
        <v>#DIV/0!</v>
      </c>
      <c r="T77" s="16">
        <f t="shared" si="47"/>
        <v>0</v>
      </c>
      <c r="U77" s="16">
        <f t="shared" si="48"/>
        <v>0.1</v>
      </c>
      <c r="V77" s="16">
        <f t="shared" si="49"/>
        <v>1</v>
      </c>
      <c r="W77" s="16">
        <f t="shared" si="50"/>
        <v>0.8</v>
      </c>
    </row>
    <row r="78" spans="1:28" s="55" customFormat="1" ht="40.5" thickBot="1" thickTop="1">
      <c r="A78" s="159"/>
      <c r="B78" s="190"/>
      <c r="C78" s="109" t="s">
        <v>40</v>
      </c>
      <c r="D78" s="9"/>
      <c r="E78" s="5"/>
      <c r="F78" s="45" t="str">
        <f t="shared" si="24"/>
        <v>----</v>
      </c>
      <c r="G78" s="46" t="str">
        <f t="shared" si="11"/>
        <v>----</v>
      </c>
      <c r="H78" s="47" t="str">
        <f t="shared" si="40"/>
        <v>----</v>
      </c>
      <c r="I78" s="47" t="str">
        <f t="shared" si="41"/>
        <v>----</v>
      </c>
      <c r="J78" s="48" t="str">
        <f t="shared" si="42"/>
        <v>----</v>
      </c>
      <c r="K78" s="49"/>
      <c r="L78" s="50"/>
      <c r="M78" s="51">
        <f>IF(D78="V",18,0)</f>
        <v>0</v>
      </c>
      <c r="N78" s="14">
        <f aca="true" t="shared" si="51" ref="N78:N100">COUNTIF($D$78:$D$100,"V")</f>
        <v>0</v>
      </c>
      <c r="O78" s="52">
        <v>5</v>
      </c>
      <c r="P78" s="53">
        <f t="shared" si="43"/>
        <v>0</v>
      </c>
      <c r="Q78" s="54" t="e">
        <f t="shared" si="44"/>
        <v>#DIV/0!</v>
      </c>
      <c r="R78" s="54">
        <f t="shared" si="45"/>
        <v>0</v>
      </c>
      <c r="S78" s="54" t="e">
        <f t="shared" si="46"/>
        <v>#DIV/0!</v>
      </c>
      <c r="T78" s="54">
        <f t="shared" si="47"/>
        <v>0</v>
      </c>
      <c r="U78" s="54">
        <f t="shared" si="48"/>
        <v>0.1</v>
      </c>
      <c r="V78" s="54">
        <f t="shared" si="49"/>
        <v>1</v>
      </c>
      <c r="W78" s="54">
        <f t="shared" si="50"/>
        <v>0.8</v>
      </c>
      <c r="X78" s="50"/>
      <c r="Y78" s="50"/>
      <c r="Z78" s="50"/>
      <c r="AA78" s="50"/>
      <c r="AB78" s="50"/>
    </row>
    <row r="79" spans="1:23" ht="26.25" thickTop="1">
      <c r="A79" s="204"/>
      <c r="B79" s="190"/>
      <c r="C79" s="110" t="s">
        <v>41</v>
      </c>
      <c r="D79" s="6"/>
      <c r="E79" s="2"/>
      <c r="F79" s="37" t="str">
        <f t="shared" si="24"/>
        <v>----</v>
      </c>
      <c r="G79" s="56" t="str">
        <f t="shared" si="11"/>
        <v>----</v>
      </c>
      <c r="H79" s="57" t="str">
        <f t="shared" si="40"/>
        <v>----</v>
      </c>
      <c r="I79" s="57" t="str">
        <f t="shared" si="41"/>
        <v>----</v>
      </c>
      <c r="J79" s="58" t="str">
        <f t="shared" si="42"/>
        <v>----</v>
      </c>
      <c r="K79" s="25"/>
      <c r="M79" s="51">
        <f aca="true" t="shared" si="52" ref="M79:M100">IF(D79="V",18,0)</f>
        <v>0</v>
      </c>
      <c r="N79" s="14">
        <f t="shared" si="51"/>
        <v>0</v>
      </c>
      <c r="O79" s="51">
        <v>3</v>
      </c>
      <c r="P79" s="59">
        <f t="shared" si="43"/>
        <v>0</v>
      </c>
      <c r="Q79" s="60" t="e">
        <f t="shared" si="44"/>
        <v>#DIV/0!</v>
      </c>
      <c r="R79" s="60">
        <f t="shared" si="45"/>
        <v>0</v>
      </c>
      <c r="S79" s="60" t="e">
        <f t="shared" si="46"/>
        <v>#DIV/0!</v>
      </c>
      <c r="T79" s="60">
        <f t="shared" si="47"/>
        <v>0</v>
      </c>
      <c r="U79" s="60">
        <f t="shared" si="48"/>
        <v>0.1</v>
      </c>
      <c r="V79" s="60">
        <f t="shared" si="49"/>
        <v>1</v>
      </c>
      <c r="W79" s="60">
        <f t="shared" si="50"/>
        <v>0.8</v>
      </c>
    </row>
    <row r="80" spans="1:23" ht="25.5">
      <c r="A80" s="204"/>
      <c r="B80" s="190"/>
      <c r="C80" s="110" t="s">
        <v>42</v>
      </c>
      <c r="D80" s="6"/>
      <c r="E80" s="1"/>
      <c r="F80" s="37" t="str">
        <f t="shared" si="24"/>
        <v>----</v>
      </c>
      <c r="G80" s="38" t="str">
        <f t="shared" si="11"/>
        <v>----</v>
      </c>
      <c r="H80" s="39" t="str">
        <f t="shared" si="40"/>
        <v>----</v>
      </c>
      <c r="I80" s="39" t="str">
        <f t="shared" si="41"/>
        <v>----</v>
      </c>
      <c r="J80" s="40" t="str">
        <f t="shared" si="42"/>
        <v>----</v>
      </c>
      <c r="K80" s="25"/>
      <c r="M80" s="51">
        <f t="shared" si="52"/>
        <v>0</v>
      </c>
      <c r="N80" s="14">
        <f t="shared" si="51"/>
        <v>0</v>
      </c>
      <c r="O80" s="14">
        <v>5</v>
      </c>
      <c r="P80" s="15">
        <f t="shared" si="43"/>
        <v>0</v>
      </c>
      <c r="Q80" s="16" t="e">
        <f t="shared" si="44"/>
        <v>#DIV/0!</v>
      </c>
      <c r="R80" s="16">
        <f t="shared" si="45"/>
        <v>0</v>
      </c>
      <c r="S80" s="16" t="e">
        <f t="shared" si="46"/>
        <v>#DIV/0!</v>
      </c>
      <c r="T80" s="16">
        <f t="shared" si="47"/>
        <v>0</v>
      </c>
      <c r="U80" s="16">
        <f t="shared" si="48"/>
        <v>0.1</v>
      </c>
      <c r="V80" s="16">
        <f t="shared" si="49"/>
        <v>1</v>
      </c>
      <c r="W80" s="16">
        <f t="shared" si="50"/>
        <v>0.8</v>
      </c>
    </row>
    <row r="81" spans="1:23" ht="25.5">
      <c r="A81" s="204"/>
      <c r="B81" s="190"/>
      <c r="C81" s="110" t="s">
        <v>43</v>
      </c>
      <c r="D81" s="6"/>
      <c r="E81" s="1"/>
      <c r="F81" s="37" t="str">
        <f t="shared" si="24"/>
        <v>----</v>
      </c>
      <c r="G81" s="38" t="str">
        <f t="shared" si="11"/>
        <v>----</v>
      </c>
      <c r="H81" s="39" t="str">
        <f t="shared" si="40"/>
        <v>----</v>
      </c>
      <c r="I81" s="39" t="str">
        <f t="shared" si="41"/>
        <v>----</v>
      </c>
      <c r="J81" s="40" t="str">
        <f t="shared" si="42"/>
        <v>----</v>
      </c>
      <c r="K81" s="25"/>
      <c r="M81" s="51">
        <f t="shared" si="52"/>
        <v>0</v>
      </c>
      <c r="N81" s="14">
        <f t="shared" si="51"/>
        <v>0</v>
      </c>
      <c r="O81" s="14">
        <v>1</v>
      </c>
      <c r="P81" s="15">
        <f t="shared" si="43"/>
        <v>0</v>
      </c>
      <c r="Q81" s="16" t="e">
        <f t="shared" si="44"/>
        <v>#DIV/0!</v>
      </c>
      <c r="R81" s="16">
        <f t="shared" si="45"/>
        <v>0</v>
      </c>
      <c r="S81" s="16" t="e">
        <f t="shared" si="46"/>
        <v>#DIV/0!</v>
      </c>
      <c r="T81" s="16">
        <f t="shared" si="47"/>
        <v>0</v>
      </c>
      <c r="U81" s="16">
        <f t="shared" si="48"/>
        <v>0.1</v>
      </c>
      <c r="V81" s="16">
        <f t="shared" si="49"/>
        <v>1</v>
      </c>
      <c r="W81" s="16">
        <f t="shared" si="50"/>
        <v>0.8</v>
      </c>
    </row>
    <row r="82" spans="1:23" ht="39">
      <c r="A82" s="204"/>
      <c r="B82" s="190"/>
      <c r="C82" s="110" t="s">
        <v>44</v>
      </c>
      <c r="D82" s="6"/>
      <c r="E82" s="1"/>
      <c r="F82" s="37" t="str">
        <f t="shared" si="24"/>
        <v>----</v>
      </c>
      <c r="G82" s="38" t="str">
        <f t="shared" si="11"/>
        <v>----</v>
      </c>
      <c r="H82" s="39" t="str">
        <f t="shared" si="40"/>
        <v>----</v>
      </c>
      <c r="I82" s="39" t="str">
        <f t="shared" si="41"/>
        <v>----</v>
      </c>
      <c r="J82" s="40" t="str">
        <f t="shared" si="42"/>
        <v>----</v>
      </c>
      <c r="K82" s="25"/>
      <c r="M82" s="51">
        <f t="shared" si="52"/>
        <v>0</v>
      </c>
      <c r="N82" s="14">
        <f t="shared" si="51"/>
        <v>0</v>
      </c>
      <c r="O82" s="14">
        <v>4</v>
      </c>
      <c r="P82" s="15">
        <f t="shared" si="43"/>
        <v>0</v>
      </c>
      <c r="Q82" s="16" t="e">
        <f t="shared" si="44"/>
        <v>#DIV/0!</v>
      </c>
      <c r="R82" s="16">
        <f t="shared" si="45"/>
        <v>0</v>
      </c>
      <c r="S82" s="16" t="e">
        <f t="shared" si="46"/>
        <v>#DIV/0!</v>
      </c>
      <c r="T82" s="16">
        <f t="shared" si="47"/>
        <v>0</v>
      </c>
      <c r="U82" s="16">
        <f t="shared" si="48"/>
        <v>0.1</v>
      </c>
      <c r="V82" s="16">
        <f t="shared" si="49"/>
        <v>1</v>
      </c>
      <c r="W82" s="16">
        <f t="shared" si="50"/>
        <v>0.8</v>
      </c>
    </row>
    <row r="83" spans="1:23" ht="39">
      <c r="A83" s="204"/>
      <c r="B83" s="190"/>
      <c r="C83" s="111" t="s">
        <v>57</v>
      </c>
      <c r="D83" s="6"/>
      <c r="E83" s="1"/>
      <c r="F83" s="37" t="str">
        <f t="shared" si="24"/>
        <v>----</v>
      </c>
      <c r="G83" s="38" t="str">
        <f t="shared" si="11"/>
        <v>----</v>
      </c>
      <c r="H83" s="39" t="str">
        <f t="shared" si="40"/>
        <v>----</v>
      </c>
      <c r="I83" s="39" t="str">
        <f t="shared" si="41"/>
        <v>----</v>
      </c>
      <c r="J83" s="40" t="str">
        <f t="shared" si="42"/>
        <v>----</v>
      </c>
      <c r="K83" s="25"/>
      <c r="M83" s="51">
        <f t="shared" si="52"/>
        <v>0</v>
      </c>
      <c r="N83" s="14">
        <f t="shared" si="51"/>
        <v>0</v>
      </c>
      <c r="O83" s="14">
        <v>4</v>
      </c>
      <c r="P83" s="15">
        <f t="shared" si="43"/>
        <v>0</v>
      </c>
      <c r="Q83" s="16" t="e">
        <f t="shared" si="44"/>
        <v>#DIV/0!</v>
      </c>
      <c r="R83" s="16">
        <f t="shared" si="45"/>
        <v>0</v>
      </c>
      <c r="S83" s="16" t="e">
        <f t="shared" si="46"/>
        <v>#DIV/0!</v>
      </c>
      <c r="T83" s="16">
        <f t="shared" si="47"/>
        <v>0</v>
      </c>
      <c r="U83" s="16">
        <f t="shared" si="48"/>
        <v>0.1</v>
      </c>
      <c r="V83" s="16">
        <f t="shared" si="49"/>
        <v>1</v>
      </c>
      <c r="W83" s="16">
        <f t="shared" si="50"/>
        <v>0.8</v>
      </c>
    </row>
    <row r="84" spans="1:23" ht="25.5">
      <c r="A84" s="204"/>
      <c r="B84" s="190"/>
      <c r="C84" s="110" t="s">
        <v>69</v>
      </c>
      <c r="D84" s="6"/>
      <c r="E84" s="1"/>
      <c r="F84" s="37" t="str">
        <f t="shared" si="24"/>
        <v>----</v>
      </c>
      <c r="G84" s="38" t="str">
        <f t="shared" si="11"/>
        <v>----</v>
      </c>
      <c r="H84" s="39" t="str">
        <f t="shared" si="40"/>
        <v>----</v>
      </c>
      <c r="I84" s="39" t="str">
        <f t="shared" si="41"/>
        <v>----</v>
      </c>
      <c r="J84" s="40" t="str">
        <f t="shared" si="42"/>
        <v>----</v>
      </c>
      <c r="K84" s="25"/>
      <c r="M84" s="51">
        <f t="shared" si="52"/>
        <v>0</v>
      </c>
      <c r="N84" s="14">
        <f t="shared" si="51"/>
        <v>0</v>
      </c>
      <c r="O84" s="14">
        <v>2</v>
      </c>
      <c r="P84" s="15">
        <f t="shared" si="43"/>
        <v>0</v>
      </c>
      <c r="Q84" s="16" t="e">
        <f t="shared" si="44"/>
        <v>#DIV/0!</v>
      </c>
      <c r="R84" s="16">
        <f t="shared" si="45"/>
        <v>0</v>
      </c>
      <c r="S84" s="16" t="e">
        <f t="shared" si="46"/>
        <v>#DIV/0!</v>
      </c>
      <c r="T84" s="16">
        <f t="shared" si="47"/>
        <v>0</v>
      </c>
      <c r="U84" s="16">
        <f t="shared" si="48"/>
        <v>0.1</v>
      </c>
      <c r="V84" s="16">
        <f t="shared" si="49"/>
        <v>1</v>
      </c>
      <c r="W84" s="16">
        <f t="shared" si="50"/>
        <v>0.8</v>
      </c>
    </row>
    <row r="85" spans="1:23" ht="25.5">
      <c r="A85" s="204"/>
      <c r="B85" s="190"/>
      <c r="C85" s="110" t="s">
        <v>45</v>
      </c>
      <c r="D85" s="6"/>
      <c r="E85" s="1"/>
      <c r="F85" s="37" t="str">
        <f t="shared" si="24"/>
        <v>----</v>
      </c>
      <c r="G85" s="38" t="str">
        <f t="shared" si="11"/>
        <v>----</v>
      </c>
      <c r="H85" s="39" t="str">
        <f t="shared" si="40"/>
        <v>----</v>
      </c>
      <c r="I85" s="39" t="str">
        <f t="shared" si="41"/>
        <v>----</v>
      </c>
      <c r="J85" s="40" t="str">
        <f t="shared" si="42"/>
        <v>----</v>
      </c>
      <c r="K85" s="25"/>
      <c r="M85" s="51">
        <f t="shared" si="52"/>
        <v>0</v>
      </c>
      <c r="N85" s="14">
        <f t="shared" si="51"/>
        <v>0</v>
      </c>
      <c r="O85" s="14">
        <v>2</v>
      </c>
      <c r="P85" s="15">
        <f t="shared" si="43"/>
        <v>0</v>
      </c>
      <c r="Q85" s="16" t="e">
        <f t="shared" si="44"/>
        <v>#DIV/0!</v>
      </c>
      <c r="R85" s="16">
        <f t="shared" si="45"/>
        <v>0</v>
      </c>
      <c r="S85" s="16" t="e">
        <f t="shared" si="46"/>
        <v>#DIV/0!</v>
      </c>
      <c r="T85" s="16">
        <f t="shared" si="47"/>
        <v>0</v>
      </c>
      <c r="U85" s="16">
        <f t="shared" si="48"/>
        <v>0.1</v>
      </c>
      <c r="V85" s="16">
        <f t="shared" si="49"/>
        <v>1</v>
      </c>
      <c r="W85" s="16">
        <f t="shared" si="50"/>
        <v>0.8</v>
      </c>
    </row>
    <row r="86" spans="1:23" ht="25.5">
      <c r="A86" s="204"/>
      <c r="B86" s="190"/>
      <c r="C86" s="111" t="s">
        <v>58</v>
      </c>
      <c r="D86" s="6"/>
      <c r="E86" s="1"/>
      <c r="F86" s="37" t="str">
        <f t="shared" si="24"/>
        <v>----</v>
      </c>
      <c r="G86" s="38" t="str">
        <f t="shared" si="11"/>
        <v>----</v>
      </c>
      <c r="H86" s="39" t="str">
        <f t="shared" si="40"/>
        <v>----</v>
      </c>
      <c r="I86" s="39" t="str">
        <f t="shared" si="41"/>
        <v>----</v>
      </c>
      <c r="J86" s="40" t="str">
        <f t="shared" si="42"/>
        <v>----</v>
      </c>
      <c r="K86" s="25"/>
      <c r="M86" s="51">
        <f t="shared" si="52"/>
        <v>0</v>
      </c>
      <c r="N86" s="14">
        <f t="shared" si="51"/>
        <v>0</v>
      </c>
      <c r="O86" s="14">
        <v>1</v>
      </c>
      <c r="P86" s="15">
        <f t="shared" si="43"/>
        <v>0</v>
      </c>
      <c r="Q86" s="16" t="e">
        <f t="shared" si="44"/>
        <v>#DIV/0!</v>
      </c>
      <c r="R86" s="16">
        <f t="shared" si="45"/>
        <v>0</v>
      </c>
      <c r="S86" s="16" t="e">
        <f t="shared" si="46"/>
        <v>#DIV/0!</v>
      </c>
      <c r="T86" s="16">
        <f t="shared" si="47"/>
        <v>0</v>
      </c>
      <c r="U86" s="16">
        <f t="shared" si="48"/>
        <v>0.1</v>
      </c>
      <c r="V86" s="16">
        <f t="shared" si="49"/>
        <v>1</v>
      </c>
      <c r="W86" s="16">
        <f t="shared" si="50"/>
        <v>0.8</v>
      </c>
    </row>
    <row r="87" spans="1:23" ht="25.5">
      <c r="A87" s="204"/>
      <c r="B87" s="190"/>
      <c r="C87" s="110" t="s">
        <v>46</v>
      </c>
      <c r="D87" s="6"/>
      <c r="E87" s="1"/>
      <c r="F87" s="37" t="str">
        <f t="shared" si="24"/>
        <v>----</v>
      </c>
      <c r="G87" s="38" t="str">
        <f t="shared" si="11"/>
        <v>----</v>
      </c>
      <c r="H87" s="39" t="str">
        <f t="shared" si="40"/>
        <v>----</v>
      </c>
      <c r="I87" s="39" t="str">
        <f t="shared" si="41"/>
        <v>----</v>
      </c>
      <c r="J87" s="40" t="str">
        <f t="shared" si="42"/>
        <v>----</v>
      </c>
      <c r="K87" s="25"/>
      <c r="M87" s="51">
        <f t="shared" si="52"/>
        <v>0</v>
      </c>
      <c r="N87" s="14">
        <f t="shared" si="51"/>
        <v>0</v>
      </c>
      <c r="O87" s="14">
        <v>5</v>
      </c>
      <c r="P87" s="15">
        <f t="shared" si="43"/>
        <v>0</v>
      </c>
      <c r="Q87" s="16" t="e">
        <f t="shared" si="44"/>
        <v>#DIV/0!</v>
      </c>
      <c r="R87" s="16">
        <f t="shared" si="45"/>
        <v>0</v>
      </c>
      <c r="S87" s="16" t="e">
        <f t="shared" si="46"/>
        <v>#DIV/0!</v>
      </c>
      <c r="T87" s="16">
        <f t="shared" si="47"/>
        <v>0</v>
      </c>
      <c r="U87" s="16">
        <f t="shared" si="48"/>
        <v>0.1</v>
      </c>
      <c r="V87" s="16">
        <f t="shared" si="49"/>
        <v>1</v>
      </c>
      <c r="W87" s="16">
        <f t="shared" si="50"/>
        <v>0.8</v>
      </c>
    </row>
    <row r="88" spans="1:23" ht="25.5">
      <c r="A88" s="204"/>
      <c r="B88" s="190"/>
      <c r="C88" s="110" t="s">
        <v>47</v>
      </c>
      <c r="D88" s="6"/>
      <c r="E88" s="1"/>
      <c r="F88" s="37" t="str">
        <f t="shared" si="24"/>
        <v>----</v>
      </c>
      <c r="G88" s="38" t="str">
        <f t="shared" si="11"/>
        <v>----</v>
      </c>
      <c r="H88" s="39" t="str">
        <f t="shared" si="40"/>
        <v>----</v>
      </c>
      <c r="I88" s="39" t="str">
        <f t="shared" si="41"/>
        <v>----</v>
      </c>
      <c r="J88" s="40" t="str">
        <f t="shared" si="42"/>
        <v>----</v>
      </c>
      <c r="K88" s="25"/>
      <c r="M88" s="51">
        <f t="shared" si="52"/>
        <v>0</v>
      </c>
      <c r="N88" s="14">
        <f t="shared" si="51"/>
        <v>0</v>
      </c>
      <c r="O88" s="14">
        <v>3</v>
      </c>
      <c r="P88" s="15">
        <f t="shared" si="43"/>
        <v>0</v>
      </c>
      <c r="Q88" s="16" t="e">
        <f t="shared" si="44"/>
        <v>#DIV/0!</v>
      </c>
      <c r="R88" s="16">
        <f t="shared" si="45"/>
        <v>0</v>
      </c>
      <c r="S88" s="16" t="e">
        <f t="shared" si="46"/>
        <v>#DIV/0!</v>
      </c>
      <c r="T88" s="16">
        <f t="shared" si="47"/>
        <v>0</v>
      </c>
      <c r="U88" s="16">
        <f t="shared" si="48"/>
        <v>0.1</v>
      </c>
      <c r="V88" s="16">
        <f t="shared" si="49"/>
        <v>1</v>
      </c>
      <c r="W88" s="16">
        <f t="shared" si="50"/>
        <v>0.8</v>
      </c>
    </row>
    <row r="89" spans="1:23" ht="25.5">
      <c r="A89" s="204"/>
      <c r="B89" s="190"/>
      <c r="C89" s="112" t="s">
        <v>59</v>
      </c>
      <c r="D89" s="6"/>
      <c r="E89" s="1"/>
      <c r="F89" s="37" t="str">
        <f t="shared" si="24"/>
        <v>----</v>
      </c>
      <c r="G89" s="38" t="str">
        <f aca="true" t="shared" si="53" ref="G89:G99">IF(D89=0,"----",IF(0.1&gt;=R89,S89,"----"))</f>
        <v>----</v>
      </c>
      <c r="H89" s="39" t="str">
        <f aca="true" t="shared" si="54" ref="H89:H99">IF(0.3&gt;=R89,IF(0.1&lt;R89,S89,"----"),"----")</f>
        <v>----</v>
      </c>
      <c r="I89" s="39" t="str">
        <f aca="true" t="shared" si="55" ref="I89:I99">IF(0.4&gt;=R89,IF(0.3&lt;R89,S89,"----"),"----")</f>
        <v>----</v>
      </c>
      <c r="J89" s="40" t="str">
        <f aca="true" t="shared" si="56" ref="J89:J99">IF(0.4&lt;=R89,S89,"----")</f>
        <v>----</v>
      </c>
      <c r="K89" s="25"/>
      <c r="M89" s="51">
        <f>IF(D89="V",18,0)</f>
        <v>0</v>
      </c>
      <c r="N89" s="14">
        <f t="shared" si="51"/>
        <v>0</v>
      </c>
      <c r="O89" s="14">
        <v>2</v>
      </c>
      <c r="P89" s="15">
        <f aca="true" t="shared" si="57" ref="P89:P99">E89</f>
        <v>0</v>
      </c>
      <c r="Q89" s="16" t="e">
        <f aca="true" t="shared" si="58" ref="Q89:Q99">M89/N89</f>
        <v>#DIV/0!</v>
      </c>
      <c r="R89" s="16">
        <f aca="true" t="shared" si="59" ref="R89:R99">P89/O89</f>
        <v>0</v>
      </c>
      <c r="S89" s="16" t="e">
        <f aca="true" t="shared" si="60" ref="S89:S99">Q89*(W89+(V89-W89)/(U89-T89)*(U89-R89))</f>
        <v>#DIV/0!</v>
      </c>
      <c r="T89" s="16">
        <f aca="true" t="shared" si="61" ref="T89:T99">IF(R89&lt;0.1,0,IF(R89&lt;0.3,0.1,IF(R89&lt;0.4,0.3,0.4)))</f>
        <v>0</v>
      </c>
      <c r="U89" s="16">
        <f aca="true" t="shared" si="62" ref="U89:U99">IF(R89&lt;0.1,0.1,IF(R89&lt;0.3,0.3,IF(R89&lt;0.4,0.4,1)))</f>
        <v>0.1</v>
      </c>
      <c r="V89" s="16">
        <f aca="true" t="shared" si="63" ref="V89:V99">IF(R89&lt;0.1,1,IF(R89&lt;0.3,0.8,IF(R89&lt;0.4,0.7,0.3)))</f>
        <v>1</v>
      </c>
      <c r="W89" s="16">
        <f aca="true" t="shared" si="64" ref="W89:W99">IF(R89&lt;0.1,0.8,IF(R89&lt;0.3,0.7,IF(R89&lt;0.4,0.3,0)))</f>
        <v>0.8</v>
      </c>
    </row>
    <row r="90" spans="1:23" ht="25.5">
      <c r="A90" s="204"/>
      <c r="B90" s="190"/>
      <c r="C90" s="113" t="s">
        <v>70</v>
      </c>
      <c r="D90" s="6"/>
      <c r="E90" s="1"/>
      <c r="F90" s="37" t="str">
        <f t="shared" si="24"/>
        <v>----</v>
      </c>
      <c r="G90" s="38" t="str">
        <f t="shared" si="53"/>
        <v>----</v>
      </c>
      <c r="H90" s="39" t="str">
        <f t="shared" si="54"/>
        <v>----</v>
      </c>
      <c r="I90" s="39" t="str">
        <f t="shared" si="55"/>
        <v>----</v>
      </c>
      <c r="J90" s="40" t="str">
        <f t="shared" si="56"/>
        <v>----</v>
      </c>
      <c r="K90" s="25"/>
      <c r="M90" s="51">
        <f t="shared" si="52"/>
        <v>0</v>
      </c>
      <c r="N90" s="14">
        <f t="shared" si="51"/>
        <v>0</v>
      </c>
      <c r="O90" s="14">
        <v>1</v>
      </c>
      <c r="P90" s="15">
        <f t="shared" si="57"/>
        <v>0</v>
      </c>
      <c r="Q90" s="16" t="e">
        <f t="shared" si="58"/>
        <v>#DIV/0!</v>
      </c>
      <c r="R90" s="16">
        <f t="shared" si="59"/>
        <v>0</v>
      </c>
      <c r="S90" s="16" t="e">
        <f t="shared" si="60"/>
        <v>#DIV/0!</v>
      </c>
      <c r="T90" s="16">
        <f t="shared" si="61"/>
        <v>0</v>
      </c>
      <c r="U90" s="16">
        <f t="shared" si="62"/>
        <v>0.1</v>
      </c>
      <c r="V90" s="16">
        <f t="shared" si="63"/>
        <v>1</v>
      </c>
      <c r="W90" s="16">
        <f t="shared" si="64"/>
        <v>0.8</v>
      </c>
    </row>
    <row r="91" spans="1:23" ht="25.5">
      <c r="A91" s="204"/>
      <c r="B91" s="190"/>
      <c r="C91" s="113" t="s">
        <v>71</v>
      </c>
      <c r="D91" s="6"/>
      <c r="E91" s="1"/>
      <c r="F91" s="37" t="str">
        <f t="shared" si="24"/>
        <v>----</v>
      </c>
      <c r="G91" s="38" t="str">
        <f t="shared" si="53"/>
        <v>----</v>
      </c>
      <c r="H91" s="39" t="str">
        <f t="shared" si="54"/>
        <v>----</v>
      </c>
      <c r="I91" s="39" t="str">
        <f t="shared" si="55"/>
        <v>----</v>
      </c>
      <c r="J91" s="40" t="str">
        <f t="shared" si="56"/>
        <v>----</v>
      </c>
      <c r="K91" s="25"/>
      <c r="M91" s="51">
        <f t="shared" si="52"/>
        <v>0</v>
      </c>
      <c r="N91" s="14">
        <f t="shared" si="51"/>
        <v>0</v>
      </c>
      <c r="O91" s="14">
        <v>1</v>
      </c>
      <c r="P91" s="15">
        <f t="shared" si="57"/>
        <v>0</v>
      </c>
      <c r="Q91" s="16" t="e">
        <f t="shared" si="58"/>
        <v>#DIV/0!</v>
      </c>
      <c r="R91" s="16">
        <f t="shared" si="59"/>
        <v>0</v>
      </c>
      <c r="S91" s="16" t="e">
        <f t="shared" si="60"/>
        <v>#DIV/0!</v>
      </c>
      <c r="T91" s="16">
        <f t="shared" si="61"/>
        <v>0</v>
      </c>
      <c r="U91" s="16">
        <f t="shared" si="62"/>
        <v>0.1</v>
      </c>
      <c r="V91" s="16">
        <f t="shared" si="63"/>
        <v>1</v>
      </c>
      <c r="W91" s="16">
        <f t="shared" si="64"/>
        <v>0.8</v>
      </c>
    </row>
    <row r="92" spans="1:23" ht="25.5">
      <c r="A92" s="204"/>
      <c r="B92" s="190"/>
      <c r="C92" s="113" t="s">
        <v>72</v>
      </c>
      <c r="D92" s="6"/>
      <c r="E92" s="1"/>
      <c r="F92" s="37" t="str">
        <f t="shared" si="24"/>
        <v>----</v>
      </c>
      <c r="G92" s="38" t="str">
        <f t="shared" si="53"/>
        <v>----</v>
      </c>
      <c r="H92" s="39" t="str">
        <f t="shared" si="54"/>
        <v>----</v>
      </c>
      <c r="I92" s="39" t="str">
        <f t="shared" si="55"/>
        <v>----</v>
      </c>
      <c r="J92" s="40" t="str">
        <f t="shared" si="56"/>
        <v>----</v>
      </c>
      <c r="K92" s="25"/>
      <c r="M92" s="51">
        <f t="shared" si="52"/>
        <v>0</v>
      </c>
      <c r="N92" s="14">
        <f t="shared" si="51"/>
        <v>0</v>
      </c>
      <c r="O92" s="14">
        <v>2</v>
      </c>
      <c r="P92" s="15">
        <f t="shared" si="57"/>
        <v>0</v>
      </c>
      <c r="Q92" s="16" t="e">
        <f t="shared" si="58"/>
        <v>#DIV/0!</v>
      </c>
      <c r="R92" s="16">
        <f t="shared" si="59"/>
        <v>0</v>
      </c>
      <c r="S92" s="16" t="e">
        <f t="shared" si="60"/>
        <v>#DIV/0!</v>
      </c>
      <c r="T92" s="16">
        <f t="shared" si="61"/>
        <v>0</v>
      </c>
      <c r="U92" s="16">
        <f t="shared" si="62"/>
        <v>0.1</v>
      </c>
      <c r="V92" s="16">
        <f t="shared" si="63"/>
        <v>1</v>
      </c>
      <c r="W92" s="16">
        <f t="shared" si="64"/>
        <v>0.8</v>
      </c>
    </row>
    <row r="93" spans="1:23" ht="25.5">
      <c r="A93" s="204"/>
      <c r="B93" s="190"/>
      <c r="C93" s="113" t="s">
        <v>73</v>
      </c>
      <c r="D93" s="6"/>
      <c r="E93" s="1"/>
      <c r="F93" s="37" t="str">
        <f t="shared" si="24"/>
        <v>----</v>
      </c>
      <c r="G93" s="38" t="str">
        <f t="shared" si="53"/>
        <v>----</v>
      </c>
      <c r="H93" s="39" t="str">
        <f t="shared" si="54"/>
        <v>----</v>
      </c>
      <c r="I93" s="39" t="str">
        <f t="shared" si="55"/>
        <v>----</v>
      </c>
      <c r="J93" s="40" t="str">
        <f t="shared" si="56"/>
        <v>----</v>
      </c>
      <c r="K93" s="25"/>
      <c r="M93" s="51">
        <f t="shared" si="52"/>
        <v>0</v>
      </c>
      <c r="N93" s="14">
        <f t="shared" si="51"/>
        <v>0</v>
      </c>
      <c r="O93" s="14">
        <v>1</v>
      </c>
      <c r="P93" s="15">
        <f t="shared" si="57"/>
        <v>0</v>
      </c>
      <c r="Q93" s="16" t="e">
        <f t="shared" si="58"/>
        <v>#DIV/0!</v>
      </c>
      <c r="R93" s="16">
        <f t="shared" si="59"/>
        <v>0</v>
      </c>
      <c r="S93" s="16" t="e">
        <f t="shared" si="60"/>
        <v>#DIV/0!</v>
      </c>
      <c r="T93" s="16">
        <f t="shared" si="61"/>
        <v>0</v>
      </c>
      <c r="U93" s="16">
        <f t="shared" si="62"/>
        <v>0.1</v>
      </c>
      <c r="V93" s="16">
        <f t="shared" si="63"/>
        <v>1</v>
      </c>
      <c r="W93" s="16">
        <f t="shared" si="64"/>
        <v>0.8</v>
      </c>
    </row>
    <row r="94" spans="1:23" ht="25.5">
      <c r="A94" s="204"/>
      <c r="B94" s="190"/>
      <c r="C94" s="113" t="s">
        <v>74</v>
      </c>
      <c r="D94" s="6"/>
      <c r="E94" s="1"/>
      <c r="F94" s="37" t="str">
        <f t="shared" si="24"/>
        <v>----</v>
      </c>
      <c r="G94" s="38" t="str">
        <f t="shared" si="53"/>
        <v>----</v>
      </c>
      <c r="H94" s="39" t="str">
        <f t="shared" si="54"/>
        <v>----</v>
      </c>
      <c r="I94" s="39" t="str">
        <f t="shared" si="55"/>
        <v>----</v>
      </c>
      <c r="J94" s="40" t="str">
        <f t="shared" si="56"/>
        <v>----</v>
      </c>
      <c r="K94" s="25"/>
      <c r="M94" s="51">
        <f t="shared" si="52"/>
        <v>0</v>
      </c>
      <c r="N94" s="14">
        <f t="shared" si="51"/>
        <v>0</v>
      </c>
      <c r="O94" s="14">
        <v>3</v>
      </c>
      <c r="P94" s="15">
        <f t="shared" si="57"/>
        <v>0</v>
      </c>
      <c r="Q94" s="16" t="e">
        <f t="shared" si="58"/>
        <v>#DIV/0!</v>
      </c>
      <c r="R94" s="16">
        <f t="shared" si="59"/>
        <v>0</v>
      </c>
      <c r="S94" s="16" t="e">
        <f t="shared" si="60"/>
        <v>#DIV/0!</v>
      </c>
      <c r="T94" s="16">
        <f t="shared" si="61"/>
        <v>0</v>
      </c>
      <c r="U94" s="16">
        <f t="shared" si="62"/>
        <v>0.1</v>
      </c>
      <c r="V94" s="16">
        <f t="shared" si="63"/>
        <v>1</v>
      </c>
      <c r="W94" s="16">
        <f t="shared" si="64"/>
        <v>0.8</v>
      </c>
    </row>
    <row r="95" spans="1:23" ht="58.5">
      <c r="A95" s="204"/>
      <c r="B95" s="190"/>
      <c r="C95" s="121" t="s">
        <v>175</v>
      </c>
      <c r="D95" s="6"/>
      <c r="E95" s="1"/>
      <c r="F95" s="37" t="str">
        <f>IF(D95="V",Q95,"----")</f>
        <v>----</v>
      </c>
      <c r="G95" s="38" t="str">
        <f>IF(D95=0,"----",IF(0.1&gt;=R95,S95,"----"))</f>
        <v>----</v>
      </c>
      <c r="H95" s="39" t="str">
        <f>IF(0.3&gt;=R95,IF(0.1&lt;R95,S95,"----"),"----")</f>
        <v>----</v>
      </c>
      <c r="I95" s="39" t="str">
        <f>IF(0.4&gt;=R95,IF(0.3&lt;R95,S95,"----"),"----")</f>
        <v>----</v>
      </c>
      <c r="J95" s="40" t="str">
        <f>IF(0.4&lt;=R95,S95,"----")</f>
        <v>----</v>
      </c>
      <c r="K95" s="25"/>
      <c r="M95" s="51">
        <f>IF(D95="V",18,0)</f>
        <v>0</v>
      </c>
      <c r="N95" s="14">
        <f t="shared" si="51"/>
        <v>0</v>
      </c>
      <c r="O95" s="14">
        <v>2</v>
      </c>
      <c r="P95" s="15">
        <f>E95</f>
        <v>0</v>
      </c>
      <c r="Q95" s="16" t="e">
        <f>M95/N95</f>
        <v>#DIV/0!</v>
      </c>
      <c r="R95" s="16">
        <f>P95/O95</f>
        <v>0</v>
      </c>
      <c r="S95" s="16" t="e">
        <f>Q95*(W95+(V95-W95)/(U95-T95)*(U95-R95))</f>
        <v>#DIV/0!</v>
      </c>
      <c r="T95" s="16">
        <f>IF(R95&lt;0.1,0,IF(R95&lt;0.3,0.1,IF(R95&lt;0.4,0.3,0.4)))</f>
        <v>0</v>
      </c>
      <c r="U95" s="16">
        <f>IF(R95&lt;0.1,0.1,IF(R95&lt;0.3,0.3,IF(R95&lt;0.4,0.4,1)))</f>
        <v>0.1</v>
      </c>
      <c r="V95" s="16">
        <f>IF(R95&lt;0.1,1,IF(R95&lt;0.3,0.8,IF(R95&lt;0.4,0.7,0.3)))</f>
        <v>1</v>
      </c>
      <c r="W95" s="16">
        <f>IF(R95&lt;0.1,0.8,IF(R95&lt;0.3,0.7,IF(R95&lt;0.4,0.3,0)))</f>
        <v>0.8</v>
      </c>
    </row>
    <row r="96" spans="1:23" ht="39">
      <c r="A96" s="204"/>
      <c r="B96" s="190"/>
      <c r="C96" s="113" t="s">
        <v>171</v>
      </c>
      <c r="D96" s="6"/>
      <c r="E96" s="1"/>
      <c r="F96" s="37" t="str">
        <f>IF(D96="V",Q96,"----")</f>
        <v>----</v>
      </c>
      <c r="G96" s="38" t="str">
        <f>IF(D96=0,"----",IF(0.1&gt;=R96,S96,"----"))</f>
        <v>----</v>
      </c>
      <c r="H96" s="39" t="str">
        <f>IF(0.3&gt;=R96,IF(0.1&lt;R96,S96,"----"),"----")</f>
        <v>----</v>
      </c>
      <c r="I96" s="39" t="str">
        <f>IF(0.4&gt;=R96,IF(0.3&lt;R96,S96,"----"),"----")</f>
        <v>----</v>
      </c>
      <c r="J96" s="40" t="str">
        <f>IF(0.4&lt;=R96,S96,"----")</f>
        <v>----</v>
      </c>
      <c r="K96" s="25"/>
      <c r="M96" s="51">
        <f>IF(D96="V",18,0)</f>
        <v>0</v>
      </c>
      <c r="N96" s="14">
        <f t="shared" si="51"/>
        <v>0</v>
      </c>
      <c r="O96" s="14">
        <v>2</v>
      </c>
      <c r="P96" s="15">
        <f>E96</f>
        <v>0</v>
      </c>
      <c r="Q96" s="16" t="e">
        <f>M96/N96</f>
        <v>#DIV/0!</v>
      </c>
      <c r="R96" s="16">
        <f>P96/O96</f>
        <v>0</v>
      </c>
      <c r="S96" s="16" t="e">
        <f>Q96*(W96+(V96-W96)/(U96-T96)*(U96-R96))</f>
        <v>#DIV/0!</v>
      </c>
      <c r="T96" s="16">
        <f>IF(R96&lt;0.1,0,IF(R96&lt;0.3,0.1,IF(R96&lt;0.4,0.3,0.4)))</f>
        <v>0</v>
      </c>
      <c r="U96" s="16">
        <f>IF(R96&lt;0.1,0.1,IF(R96&lt;0.3,0.3,IF(R96&lt;0.4,0.4,1)))</f>
        <v>0.1</v>
      </c>
      <c r="V96" s="16">
        <f>IF(R96&lt;0.1,1,IF(R96&lt;0.3,0.8,IF(R96&lt;0.4,0.7,0.3)))</f>
        <v>1</v>
      </c>
      <c r="W96" s="16">
        <f>IF(R96&lt;0.1,0.8,IF(R96&lt;0.3,0.7,IF(R96&lt;0.4,0.3,0)))</f>
        <v>0.8</v>
      </c>
    </row>
    <row r="97" spans="1:23" ht="25.5">
      <c r="A97" s="204"/>
      <c r="B97" s="190"/>
      <c r="C97" s="113" t="s">
        <v>172</v>
      </c>
      <c r="D97" s="6"/>
      <c r="E97" s="1"/>
      <c r="F97" s="37" t="str">
        <f>IF(D97="V",Q97,"----")</f>
        <v>----</v>
      </c>
      <c r="G97" s="38" t="str">
        <f>IF(D97=0,"----",IF(0.1&gt;=R97,S97,"----"))</f>
        <v>----</v>
      </c>
      <c r="H97" s="39" t="str">
        <f>IF(0.3&gt;=R97,IF(0.1&lt;R97,S97,"----"),"----")</f>
        <v>----</v>
      </c>
      <c r="I97" s="39" t="str">
        <f>IF(0.4&gt;=R97,IF(0.3&lt;R97,S97,"----"),"----")</f>
        <v>----</v>
      </c>
      <c r="J97" s="40" t="str">
        <f>IF(0.4&lt;=R97,S97,"----")</f>
        <v>----</v>
      </c>
      <c r="K97" s="25"/>
      <c r="M97" s="51">
        <f>IF(D97="V",18,0)</f>
        <v>0</v>
      </c>
      <c r="N97" s="14">
        <f t="shared" si="51"/>
        <v>0</v>
      </c>
      <c r="O97" s="14">
        <v>2</v>
      </c>
      <c r="P97" s="15">
        <f>E97</f>
        <v>0</v>
      </c>
      <c r="Q97" s="16" t="e">
        <f>M97/N97</f>
        <v>#DIV/0!</v>
      </c>
      <c r="R97" s="16">
        <f>P97/O97</f>
        <v>0</v>
      </c>
      <c r="S97" s="16" t="e">
        <f>Q97*(W97+(V97-W97)/(U97-T97)*(U97-R97))</f>
        <v>#DIV/0!</v>
      </c>
      <c r="T97" s="16">
        <f>IF(R97&lt;0.1,0,IF(R97&lt;0.3,0.1,IF(R97&lt;0.4,0.3,0.4)))</f>
        <v>0</v>
      </c>
      <c r="U97" s="16">
        <f>IF(R97&lt;0.1,0.1,IF(R97&lt;0.3,0.3,IF(R97&lt;0.4,0.4,1)))</f>
        <v>0.1</v>
      </c>
      <c r="V97" s="16">
        <f>IF(R97&lt;0.1,1,IF(R97&lt;0.3,0.8,IF(R97&lt;0.4,0.7,0.3)))</f>
        <v>1</v>
      </c>
      <c r="W97" s="16">
        <f>IF(R97&lt;0.1,0.8,IF(R97&lt;0.3,0.7,IF(R97&lt;0.4,0.3,0)))</f>
        <v>0.8</v>
      </c>
    </row>
    <row r="98" spans="1:23" ht="26.25" thickBot="1">
      <c r="A98" s="204"/>
      <c r="B98" s="190"/>
      <c r="C98" s="113" t="s">
        <v>173</v>
      </c>
      <c r="D98" s="6"/>
      <c r="E98" s="1"/>
      <c r="F98" s="37" t="str">
        <f>IF(D98="V",Q98,"----")</f>
        <v>----</v>
      </c>
      <c r="G98" s="38" t="str">
        <f>IF(D98=0,"----",IF(0.1&gt;=R98,S98,"----"))</f>
        <v>----</v>
      </c>
      <c r="H98" s="39" t="str">
        <f>IF(0.3&gt;=R98,IF(0.1&lt;R98,S98,"----"),"----")</f>
        <v>----</v>
      </c>
      <c r="I98" s="39" t="str">
        <f>IF(0.4&gt;=R98,IF(0.3&lt;R98,S98,"----"),"----")</f>
        <v>----</v>
      </c>
      <c r="J98" s="40" t="str">
        <f>IF(0.4&lt;=R98,S98,"----")</f>
        <v>----</v>
      </c>
      <c r="K98" s="25"/>
      <c r="M98" s="51">
        <f>IF(D98="V",18,0)</f>
        <v>0</v>
      </c>
      <c r="N98" s="14">
        <f t="shared" si="51"/>
        <v>0</v>
      </c>
      <c r="O98" s="14">
        <v>2</v>
      </c>
      <c r="P98" s="15">
        <f>E98</f>
        <v>0</v>
      </c>
      <c r="Q98" s="16" t="e">
        <f>M98/N98</f>
        <v>#DIV/0!</v>
      </c>
      <c r="R98" s="16">
        <f>P98/O98</f>
        <v>0</v>
      </c>
      <c r="S98" s="16" t="e">
        <f>Q98*(W98+(V98-W98)/(U98-T98)*(U98-R98))</f>
        <v>#DIV/0!</v>
      </c>
      <c r="T98" s="16">
        <f>IF(R98&lt;0.1,0,IF(R98&lt;0.3,0.1,IF(R98&lt;0.4,0.3,0.4)))</f>
        <v>0</v>
      </c>
      <c r="U98" s="16">
        <f>IF(R98&lt;0.1,0.1,IF(R98&lt;0.3,0.3,IF(R98&lt;0.4,0.4,1)))</f>
        <v>0.1</v>
      </c>
      <c r="V98" s="16">
        <f>IF(R98&lt;0.1,1,IF(R98&lt;0.3,0.8,IF(R98&lt;0.4,0.7,0.3)))</f>
        <v>1</v>
      </c>
      <c r="W98" s="16">
        <f>IF(R98&lt;0.1,0.8,IF(R98&lt;0.3,0.7,IF(R98&lt;0.4,0.3,0)))</f>
        <v>0.8</v>
      </c>
    </row>
    <row r="99" spans="1:23" ht="27" thickBot="1" thickTop="1">
      <c r="A99" s="204"/>
      <c r="B99" s="190"/>
      <c r="C99" s="113" t="s">
        <v>75</v>
      </c>
      <c r="D99" s="6"/>
      <c r="E99" s="1"/>
      <c r="F99" s="37" t="str">
        <f t="shared" si="24"/>
        <v>----</v>
      </c>
      <c r="G99" s="38" t="str">
        <f t="shared" si="53"/>
        <v>----</v>
      </c>
      <c r="H99" s="39" t="str">
        <f t="shared" si="54"/>
        <v>----</v>
      </c>
      <c r="I99" s="39" t="str">
        <f t="shared" si="55"/>
        <v>----</v>
      </c>
      <c r="J99" s="40" t="str">
        <f t="shared" si="56"/>
        <v>----</v>
      </c>
      <c r="K99" s="61" t="s">
        <v>5</v>
      </c>
      <c r="M99" s="51">
        <f t="shared" si="52"/>
        <v>0</v>
      </c>
      <c r="N99" s="14">
        <f t="shared" si="51"/>
        <v>0</v>
      </c>
      <c r="O99" s="14">
        <v>2</v>
      </c>
      <c r="P99" s="15">
        <f t="shared" si="57"/>
        <v>0</v>
      </c>
      <c r="Q99" s="16" t="e">
        <f t="shared" si="58"/>
        <v>#DIV/0!</v>
      </c>
      <c r="R99" s="16">
        <f t="shared" si="59"/>
        <v>0</v>
      </c>
      <c r="S99" s="16" t="e">
        <f t="shared" si="60"/>
        <v>#DIV/0!</v>
      </c>
      <c r="T99" s="16">
        <f t="shared" si="61"/>
        <v>0</v>
      </c>
      <c r="U99" s="16">
        <f t="shared" si="62"/>
        <v>0.1</v>
      </c>
      <c r="V99" s="16">
        <f t="shared" si="63"/>
        <v>1</v>
      </c>
      <c r="W99" s="16">
        <f t="shared" si="64"/>
        <v>0.8</v>
      </c>
    </row>
    <row r="100" spans="1:23" ht="40.5" thickBot="1" thickTop="1">
      <c r="A100" s="205"/>
      <c r="B100" s="191"/>
      <c r="C100" s="114" t="s">
        <v>48</v>
      </c>
      <c r="D100" s="7"/>
      <c r="E100" s="3"/>
      <c r="F100" s="101" t="str">
        <f t="shared" si="24"/>
        <v>----</v>
      </c>
      <c r="G100" s="62" t="str">
        <f>IF(D100=0,"----",IF(0.1&gt;=R100,S100,"----"))</f>
        <v>----</v>
      </c>
      <c r="H100" s="63" t="str">
        <f>IF(0.3&gt;=R100,IF(0.1&lt;R100,S100,"----"),"----")</f>
        <v>----</v>
      </c>
      <c r="I100" s="63" t="str">
        <f>IF(0.4&gt;=R100,IF(0.3&lt;R100,S100,"----"),"----")</f>
        <v>----</v>
      </c>
      <c r="J100" s="64" t="str">
        <f>IF(0.4&lt;=R100,S100,"----")</f>
        <v>----</v>
      </c>
      <c r="K100" s="65" t="str">
        <f>IF(SUM(G46:J100)=0,"  ",SUM(G46:J100))</f>
        <v>  </v>
      </c>
      <c r="M100" s="51">
        <f t="shared" si="52"/>
        <v>0</v>
      </c>
      <c r="N100" s="14">
        <f t="shared" si="51"/>
        <v>0</v>
      </c>
      <c r="O100" s="14">
        <v>1</v>
      </c>
      <c r="P100" s="15">
        <f>E100</f>
        <v>0</v>
      </c>
      <c r="Q100" s="16" t="e">
        <f>M100/N100</f>
        <v>#DIV/0!</v>
      </c>
      <c r="R100" s="16">
        <f>P100/O100</f>
        <v>0</v>
      </c>
      <c r="S100" s="16" t="e">
        <f>Q100*(W100+(V100-W100)/(U100-T100)*(U100-R100))</f>
        <v>#DIV/0!</v>
      </c>
      <c r="T100" s="16">
        <f>IF(R100&lt;0.1,0,IF(R100&lt;0.3,0.1,IF(R100&lt;0.4,0.3,0.4)))</f>
        <v>0</v>
      </c>
      <c r="U100" s="16">
        <f>IF(R100&lt;0.1,0.1,IF(R100&lt;0.3,0.3,IF(R100&lt;0.4,0.4,1)))</f>
        <v>0.1</v>
      </c>
      <c r="V100" s="16">
        <f>IF(R100&lt;0.1,1,IF(R100&lt;0.3,0.8,IF(R100&lt;0.4,0.7,0.3)))</f>
        <v>1</v>
      </c>
      <c r="W100" s="16">
        <f>IF(R100&lt;0.1,0.8,IF(R100&lt;0.3,0.7,IF(R100&lt;0.4,0.3,0)))</f>
        <v>0.8</v>
      </c>
    </row>
    <row r="101" spans="1:11" ht="111.75" customHeight="1" thickTop="1">
      <c r="A101" s="192" t="s">
        <v>63</v>
      </c>
      <c r="B101" s="206" t="s">
        <v>179</v>
      </c>
      <c r="C101" s="66" t="s">
        <v>81</v>
      </c>
      <c r="D101" s="67" t="s">
        <v>117</v>
      </c>
      <c r="E101" s="68" t="s">
        <v>114</v>
      </c>
      <c r="F101" s="117" t="s">
        <v>154</v>
      </c>
      <c r="G101" s="118" t="s">
        <v>155</v>
      </c>
      <c r="H101" s="119" t="s">
        <v>159</v>
      </c>
      <c r="I101" s="195" t="s">
        <v>62</v>
      </c>
      <c r="J101" s="196"/>
      <c r="K101" s="69"/>
    </row>
    <row r="102" spans="1:24" s="71" customFormat="1" ht="59.25" customHeight="1">
      <c r="A102" s="193"/>
      <c r="B102" s="207"/>
      <c r="C102" s="103" t="s">
        <v>129</v>
      </c>
      <c r="D102" s="6"/>
      <c r="E102" s="6"/>
      <c r="F102" s="10" t="str">
        <f aca="true" t="shared" si="65" ref="F102:F114">IF(D102=0,"  ",100/COUNTA($D$102:$D$114))</f>
        <v>  </v>
      </c>
      <c r="G102" s="11" t="str">
        <f>IF(D102=0,"  ",E102*F102/10)</f>
        <v>  </v>
      </c>
      <c r="H102" s="20" t="str">
        <f>IF(D102=0,"---",IF(E102&gt;10,"超出配分",IF(E102=0,"---",IF(E102&gt;=9,"合格",IF(E102&gt;=8,"輕微缺失",IF(E102&gt;=5,"一般缺失","嚴重缺失"))))))</f>
        <v>---</v>
      </c>
      <c r="I102" s="197" t="s">
        <v>127</v>
      </c>
      <c r="J102" s="198"/>
      <c r="K102" s="70"/>
      <c r="M102" s="34"/>
      <c r="N102" s="34"/>
      <c r="O102" s="34"/>
      <c r="P102" s="35"/>
      <c r="Q102" s="36"/>
      <c r="R102" s="36"/>
      <c r="S102" s="36"/>
      <c r="T102" s="36"/>
      <c r="U102" s="36"/>
      <c r="V102" s="36"/>
      <c r="W102" s="36"/>
      <c r="X102" s="71">
        <f>IF(G102&gt;9,100,G102)</f>
        <v>100</v>
      </c>
    </row>
    <row r="103" spans="1:24" ht="44.25" customHeight="1">
      <c r="A103" s="193"/>
      <c r="B103" s="207"/>
      <c r="C103" s="103" t="s">
        <v>130</v>
      </c>
      <c r="D103" s="6"/>
      <c r="E103" s="6"/>
      <c r="F103" s="10" t="str">
        <f t="shared" si="65"/>
        <v>  </v>
      </c>
      <c r="G103" s="11" t="str">
        <f>IF(D103=0,"  ",E103*F103/10)</f>
        <v>  </v>
      </c>
      <c r="H103" s="20" t="str">
        <f aca="true" t="shared" si="66" ref="H103:H114">IF(D103=0,"---",IF(E103&gt;10,"超出配分",IF(E103=0,"---",IF(E103&gt;=9,"合格",IF(E103&gt;=8,"輕微缺失",IF(E103&gt;=5,"一般缺失","嚴重缺失"))))))</f>
        <v>---</v>
      </c>
      <c r="I103" s="199"/>
      <c r="J103" s="200"/>
      <c r="K103" s="25"/>
      <c r="X103" s="71">
        <f aca="true" t="shared" si="67" ref="X103:X112">IF(G103&gt;9,100,G103)</f>
        <v>100</v>
      </c>
    </row>
    <row r="104" spans="1:24" ht="58.5" customHeight="1">
      <c r="A104" s="193"/>
      <c r="B104" s="207"/>
      <c r="C104" s="103" t="s">
        <v>131</v>
      </c>
      <c r="D104" s="6"/>
      <c r="E104" s="6"/>
      <c r="F104" s="10" t="str">
        <f t="shared" si="65"/>
        <v>  </v>
      </c>
      <c r="G104" s="11" t="str">
        <f>IF(D104=0,"  ",E104*F104/10)</f>
        <v>  </v>
      </c>
      <c r="H104" s="20" t="str">
        <f t="shared" si="66"/>
        <v>---</v>
      </c>
      <c r="I104" s="199"/>
      <c r="J104" s="200"/>
      <c r="K104" s="25"/>
      <c r="X104" s="71">
        <f t="shared" si="67"/>
        <v>100</v>
      </c>
    </row>
    <row r="105" spans="1:24" ht="54.75" customHeight="1">
      <c r="A105" s="193"/>
      <c r="B105" s="207"/>
      <c r="C105" s="103" t="s">
        <v>135</v>
      </c>
      <c r="D105" s="6"/>
      <c r="E105" s="6"/>
      <c r="F105" s="10" t="str">
        <f t="shared" si="65"/>
        <v>  </v>
      </c>
      <c r="G105" s="11" t="str">
        <f>IF(D105=0,"  ",E105*F105/10)</f>
        <v>  </v>
      </c>
      <c r="H105" s="20" t="str">
        <f t="shared" si="66"/>
        <v>---</v>
      </c>
      <c r="I105" s="199"/>
      <c r="J105" s="200"/>
      <c r="K105" s="72"/>
      <c r="X105" s="71">
        <f t="shared" si="67"/>
        <v>100</v>
      </c>
    </row>
    <row r="106" spans="1:24" ht="69.75" customHeight="1">
      <c r="A106" s="193"/>
      <c r="B106" s="207"/>
      <c r="C106" s="103" t="s">
        <v>132</v>
      </c>
      <c r="D106" s="6"/>
      <c r="E106" s="6"/>
      <c r="F106" s="10" t="str">
        <f t="shared" si="65"/>
        <v>  </v>
      </c>
      <c r="G106" s="11" t="str">
        <f aca="true" t="shared" si="68" ref="G106:G114">IF(D106=0,"  ",E106*F106/10)</f>
        <v>  </v>
      </c>
      <c r="H106" s="20" t="str">
        <f t="shared" si="66"/>
        <v>---</v>
      </c>
      <c r="I106" s="199"/>
      <c r="J106" s="200"/>
      <c r="K106" s="72"/>
      <c r="X106" s="71">
        <f>IF(G106&gt;9,100,G106)</f>
        <v>100</v>
      </c>
    </row>
    <row r="107" spans="1:24" ht="42.75" customHeight="1">
      <c r="A107" s="193"/>
      <c r="B107" s="207"/>
      <c r="C107" s="103" t="s">
        <v>133</v>
      </c>
      <c r="D107" s="6"/>
      <c r="E107" s="6"/>
      <c r="F107" s="10" t="str">
        <f t="shared" si="65"/>
        <v>  </v>
      </c>
      <c r="G107" s="11" t="str">
        <f t="shared" si="68"/>
        <v>  </v>
      </c>
      <c r="H107" s="20" t="str">
        <f t="shared" si="66"/>
        <v>---</v>
      </c>
      <c r="I107" s="199"/>
      <c r="J107" s="200"/>
      <c r="K107" s="72"/>
      <c r="X107" s="71">
        <f t="shared" si="67"/>
        <v>100</v>
      </c>
    </row>
    <row r="108" spans="1:24" ht="42.75" customHeight="1">
      <c r="A108" s="193"/>
      <c r="B108" s="207"/>
      <c r="C108" s="103" t="s">
        <v>134</v>
      </c>
      <c r="D108" s="6"/>
      <c r="E108" s="6"/>
      <c r="F108" s="10" t="str">
        <f t="shared" si="65"/>
        <v>  </v>
      </c>
      <c r="G108" s="11" t="str">
        <f t="shared" si="68"/>
        <v>  </v>
      </c>
      <c r="H108" s="20" t="str">
        <f>IF(D108=0,"---",IF(E108&gt;10,"超出配分",IF(E108=0,"---",IF(E108&gt;=9,"合格",IF(E108&gt;=8,"輕微缺失",IF(E108&gt;=5,"一般缺失","嚴重缺失"))))))</f>
        <v>---</v>
      </c>
      <c r="I108" s="199"/>
      <c r="J108" s="200"/>
      <c r="K108" s="72"/>
      <c r="X108" s="71">
        <f>IF(G108&gt;9,100,G108)</f>
        <v>100</v>
      </c>
    </row>
    <row r="109" spans="1:24" ht="66" customHeight="1">
      <c r="A109" s="193"/>
      <c r="B109" s="207"/>
      <c r="C109" s="103" t="s">
        <v>140</v>
      </c>
      <c r="D109" s="6"/>
      <c r="E109" s="6"/>
      <c r="F109" s="10" t="str">
        <f t="shared" si="65"/>
        <v>  </v>
      </c>
      <c r="G109" s="11" t="str">
        <f>IF(D109=0,"  ",E109*F109/10)</f>
        <v>  </v>
      </c>
      <c r="H109" s="20" t="str">
        <f>IF(D109=0,"---",IF(E109&gt;10,"超出配分",IF(E109=0,"---",IF(E109&gt;=9,"合格",IF(E109&gt;=8,"輕微缺失",IF(E109&gt;=5,"一般缺失","嚴重缺失"))))))</f>
        <v>---</v>
      </c>
      <c r="I109" s="199"/>
      <c r="J109" s="200"/>
      <c r="K109" s="72"/>
      <c r="X109" s="71"/>
    </row>
    <row r="110" spans="1:24" ht="42.75" customHeight="1">
      <c r="A110" s="193"/>
      <c r="B110" s="207"/>
      <c r="C110" s="103" t="s">
        <v>136</v>
      </c>
      <c r="D110" s="6"/>
      <c r="E110" s="6"/>
      <c r="F110" s="10" t="str">
        <f t="shared" si="65"/>
        <v>  </v>
      </c>
      <c r="G110" s="11" t="str">
        <f>IF(D110=0,"  ",E110*F110/10)</f>
        <v>  </v>
      </c>
      <c r="H110" s="20" t="str">
        <f>IF(D110=0,"---",IF(E110&gt;10,"超出配分",IF(E110=0,"---",IF(E110&gt;=9,"合格",IF(E110&gt;=8,"輕微缺失",IF(E110&gt;=5,"一般缺失","嚴重缺失"))))))</f>
        <v>---</v>
      </c>
      <c r="I110" s="199"/>
      <c r="J110" s="200"/>
      <c r="K110" s="72"/>
      <c r="X110" s="71"/>
    </row>
    <row r="111" spans="1:24" ht="42.75" customHeight="1">
      <c r="A111" s="193"/>
      <c r="B111" s="207"/>
      <c r="C111" s="103" t="s">
        <v>137</v>
      </c>
      <c r="D111" s="6"/>
      <c r="E111" s="6"/>
      <c r="F111" s="10" t="str">
        <f t="shared" si="65"/>
        <v>  </v>
      </c>
      <c r="G111" s="11" t="str">
        <f>IF(D111=0,"  ",E111*F111/10)</f>
        <v>  </v>
      </c>
      <c r="H111" s="20" t="str">
        <f>IF(D111=0,"---",IF(E111&gt;10,"超出配分",IF(E111=0,"---",IF(E111&gt;=9,"合格",IF(E111&gt;=8,"輕微缺失",IF(E111&gt;=5,"一般缺失","嚴重缺失"))))))</f>
        <v>---</v>
      </c>
      <c r="I111" s="199"/>
      <c r="J111" s="200"/>
      <c r="K111" s="72"/>
      <c r="X111" s="71"/>
    </row>
    <row r="112" spans="1:24" ht="66" customHeight="1" thickBot="1">
      <c r="A112" s="193"/>
      <c r="B112" s="207"/>
      <c r="C112" s="103" t="s">
        <v>138</v>
      </c>
      <c r="D112" s="6"/>
      <c r="E112" s="6"/>
      <c r="F112" s="10" t="str">
        <f t="shared" si="65"/>
        <v>  </v>
      </c>
      <c r="G112" s="11" t="str">
        <f t="shared" si="68"/>
        <v>  </v>
      </c>
      <c r="H112" s="20" t="str">
        <f t="shared" si="66"/>
        <v>---</v>
      </c>
      <c r="I112" s="199"/>
      <c r="J112" s="200"/>
      <c r="K112" s="72"/>
      <c r="X112" s="71">
        <f t="shared" si="67"/>
        <v>100</v>
      </c>
    </row>
    <row r="113" spans="1:24" ht="51" customHeight="1" thickTop="1">
      <c r="A113" s="193"/>
      <c r="B113" s="207"/>
      <c r="C113" s="103" t="s">
        <v>139</v>
      </c>
      <c r="D113" s="6"/>
      <c r="E113" s="6"/>
      <c r="F113" s="10" t="str">
        <f t="shared" si="65"/>
        <v>  </v>
      </c>
      <c r="G113" s="11" t="str">
        <f t="shared" si="68"/>
        <v>  </v>
      </c>
      <c r="H113" s="20" t="str">
        <f t="shared" si="66"/>
        <v>---</v>
      </c>
      <c r="I113" s="199"/>
      <c r="J113" s="200"/>
      <c r="K113" s="73" t="s">
        <v>5</v>
      </c>
      <c r="X113" s="71">
        <f>IF(G113&gt;9,100,G113)</f>
        <v>100</v>
      </c>
    </row>
    <row r="114" spans="1:24" ht="39" customHeight="1" thickBot="1">
      <c r="A114" s="194"/>
      <c r="B114" s="208"/>
      <c r="C114" s="74" t="s">
        <v>83</v>
      </c>
      <c r="D114" s="8"/>
      <c r="E114" s="8"/>
      <c r="F114" s="10" t="str">
        <f t="shared" si="65"/>
        <v>  </v>
      </c>
      <c r="G114" s="11" t="str">
        <f t="shared" si="68"/>
        <v>  </v>
      </c>
      <c r="H114" s="20" t="str">
        <f t="shared" si="66"/>
        <v>---</v>
      </c>
      <c r="I114" s="201"/>
      <c r="J114" s="202"/>
      <c r="K114" s="75" t="str">
        <f>IF(SUM(G102:G114)=0,"  ",SUM(G102:G114))</f>
        <v>  </v>
      </c>
      <c r="X114" s="13">
        <f>IF(G114&gt;10,100,G114)</f>
        <v>100</v>
      </c>
    </row>
    <row r="115" spans="1:24" ht="99.75" customHeight="1" thickTop="1">
      <c r="A115" s="209" t="s">
        <v>64</v>
      </c>
      <c r="B115" s="222" t="s">
        <v>180</v>
      </c>
      <c r="C115" s="66" t="s">
        <v>80</v>
      </c>
      <c r="D115" s="67" t="s">
        <v>117</v>
      </c>
      <c r="E115" s="68" t="s">
        <v>114</v>
      </c>
      <c r="F115" s="117" t="s">
        <v>154</v>
      </c>
      <c r="G115" s="118" t="s">
        <v>155</v>
      </c>
      <c r="H115" s="119" t="s">
        <v>159</v>
      </c>
      <c r="I115" s="195" t="s">
        <v>62</v>
      </c>
      <c r="J115" s="196"/>
      <c r="K115" s="98"/>
      <c r="X115" s="13">
        <f>SUM(X102:X114)</f>
        <v>1000</v>
      </c>
    </row>
    <row r="116" spans="1:24" ht="93" customHeight="1">
      <c r="A116" s="210"/>
      <c r="B116" s="223"/>
      <c r="C116" s="103" t="s">
        <v>186</v>
      </c>
      <c r="D116" s="6"/>
      <c r="E116" s="6"/>
      <c r="F116" s="10" t="str">
        <f aca="true" t="shared" si="69" ref="F116:F134">IF(D116=0,"  ",100/COUNTA($D$116:$D$134))</f>
        <v>  </v>
      </c>
      <c r="G116" s="11" t="str">
        <f>IF(D116=0,"  ",E116*F116/10)</f>
        <v>  </v>
      </c>
      <c r="H116" s="20" t="str">
        <f>IF(D116=0,"---",IF(E116&gt;10,"超出配分",IF(E116=0,"---",IF(E116&gt;=9,"合格",IF(E116&gt;=8,"輕微缺失",IF(E116&gt;=5,"一般缺失","嚴重缺失"))))))</f>
        <v>---</v>
      </c>
      <c r="I116" s="221" t="s">
        <v>128</v>
      </c>
      <c r="J116" s="200"/>
      <c r="K116" s="25"/>
      <c r="X116" s="13">
        <f>IF(G116&gt;7,100,G116)</f>
        <v>100</v>
      </c>
    </row>
    <row r="117" spans="1:24" ht="50.25" customHeight="1">
      <c r="A117" s="210"/>
      <c r="B117" s="223"/>
      <c r="C117" s="103" t="s">
        <v>141</v>
      </c>
      <c r="D117" s="6"/>
      <c r="E117" s="6"/>
      <c r="F117" s="10" t="str">
        <f t="shared" si="69"/>
        <v>  </v>
      </c>
      <c r="G117" s="11" t="str">
        <f aca="true" t="shared" si="70" ref="G117:G122">IF(D117=0,"  ",E117*F117/10)</f>
        <v>  </v>
      </c>
      <c r="H117" s="20" t="str">
        <f aca="true" t="shared" si="71" ref="H117:H134">IF(D117=0,"---",IF(E117&gt;10,"超出配分",IF(E117=0,"---",IF(E117&gt;=9,"合格",IF(E117&gt;=8,"輕微缺失",IF(E117&gt;=5,"一般缺失","嚴重缺失"))))))</f>
        <v>---</v>
      </c>
      <c r="I117" s="199"/>
      <c r="J117" s="200"/>
      <c r="K117" s="25"/>
      <c r="X117" s="13">
        <f>IF(G117&gt;7,100,G117)</f>
        <v>100</v>
      </c>
    </row>
    <row r="118" spans="1:24" ht="42" customHeight="1">
      <c r="A118" s="210"/>
      <c r="B118" s="223"/>
      <c r="C118" s="103" t="s">
        <v>142</v>
      </c>
      <c r="D118" s="6"/>
      <c r="E118" s="6"/>
      <c r="F118" s="10" t="str">
        <f t="shared" si="69"/>
        <v>  </v>
      </c>
      <c r="G118" s="11" t="str">
        <f t="shared" si="70"/>
        <v>  </v>
      </c>
      <c r="H118" s="20" t="str">
        <f t="shared" si="71"/>
        <v>---</v>
      </c>
      <c r="I118" s="199"/>
      <c r="J118" s="200"/>
      <c r="K118" s="25"/>
      <c r="X118" s="13">
        <f>IF(G118&gt;7,100,G118)</f>
        <v>100</v>
      </c>
    </row>
    <row r="119" spans="1:24" ht="45" customHeight="1">
      <c r="A119" s="210"/>
      <c r="B119" s="223"/>
      <c r="C119" s="103" t="s">
        <v>143</v>
      </c>
      <c r="D119" s="6"/>
      <c r="E119" s="6"/>
      <c r="F119" s="10" t="str">
        <f t="shared" si="69"/>
        <v>  </v>
      </c>
      <c r="G119" s="11" t="str">
        <f t="shared" si="70"/>
        <v>  </v>
      </c>
      <c r="H119" s="20" t="str">
        <f t="shared" si="71"/>
        <v>---</v>
      </c>
      <c r="I119" s="199"/>
      <c r="J119" s="200"/>
      <c r="K119" s="25"/>
      <c r="X119" s="13">
        <f aca="true" t="shared" si="72" ref="X119:X133">IF(G119&gt;7,100,G119)</f>
        <v>100</v>
      </c>
    </row>
    <row r="120" spans="1:24" ht="63.75" customHeight="1">
      <c r="A120" s="210"/>
      <c r="B120" s="223"/>
      <c r="C120" s="103" t="s">
        <v>144</v>
      </c>
      <c r="D120" s="6"/>
      <c r="E120" s="6"/>
      <c r="F120" s="10" t="str">
        <f t="shared" si="69"/>
        <v>  </v>
      </c>
      <c r="G120" s="11" t="str">
        <f t="shared" si="70"/>
        <v>  </v>
      </c>
      <c r="H120" s="20" t="str">
        <f t="shared" si="71"/>
        <v>---</v>
      </c>
      <c r="I120" s="199"/>
      <c r="J120" s="200"/>
      <c r="K120" s="25"/>
      <c r="X120" s="13">
        <f t="shared" si="72"/>
        <v>100</v>
      </c>
    </row>
    <row r="121" spans="1:24" ht="69" customHeight="1">
      <c r="A121" s="210"/>
      <c r="B121" s="223"/>
      <c r="C121" s="103" t="s">
        <v>145</v>
      </c>
      <c r="D121" s="6"/>
      <c r="E121" s="6"/>
      <c r="F121" s="10" t="str">
        <f t="shared" si="69"/>
        <v>  </v>
      </c>
      <c r="G121" s="11" t="str">
        <f t="shared" si="70"/>
        <v>  </v>
      </c>
      <c r="H121" s="20" t="str">
        <f t="shared" si="71"/>
        <v>---</v>
      </c>
      <c r="I121" s="199"/>
      <c r="J121" s="200"/>
      <c r="K121" s="25"/>
      <c r="X121" s="13">
        <f t="shared" si="72"/>
        <v>100</v>
      </c>
    </row>
    <row r="122" spans="1:24" ht="54.75" customHeight="1">
      <c r="A122" s="210"/>
      <c r="B122" s="223"/>
      <c r="C122" s="103" t="s">
        <v>146</v>
      </c>
      <c r="D122" s="6"/>
      <c r="E122" s="6"/>
      <c r="F122" s="10" t="str">
        <f t="shared" si="69"/>
        <v>  </v>
      </c>
      <c r="G122" s="11" t="str">
        <f t="shared" si="70"/>
        <v>  </v>
      </c>
      <c r="H122" s="20" t="str">
        <f t="shared" si="71"/>
        <v>---</v>
      </c>
      <c r="I122" s="199"/>
      <c r="J122" s="200"/>
      <c r="K122" s="25"/>
      <c r="X122" s="13">
        <f t="shared" si="72"/>
        <v>100</v>
      </c>
    </row>
    <row r="123" spans="1:24" ht="42" customHeight="1">
      <c r="A123" s="210"/>
      <c r="B123" s="223"/>
      <c r="C123" s="103" t="s">
        <v>147</v>
      </c>
      <c r="D123" s="6"/>
      <c r="E123" s="6"/>
      <c r="F123" s="10" t="str">
        <f t="shared" si="69"/>
        <v>  </v>
      </c>
      <c r="G123" s="11" t="str">
        <f aca="true" t="shared" si="73" ref="G123:G134">IF(D123=0,"  ",E123*F123/10)</f>
        <v>  </v>
      </c>
      <c r="H123" s="20" t="str">
        <f t="shared" si="71"/>
        <v>---</v>
      </c>
      <c r="I123" s="199"/>
      <c r="J123" s="200"/>
      <c r="K123" s="25"/>
      <c r="X123" s="13">
        <f t="shared" si="72"/>
        <v>100</v>
      </c>
    </row>
    <row r="124" spans="1:24" ht="49.5" customHeight="1">
      <c r="A124" s="210"/>
      <c r="B124" s="223"/>
      <c r="C124" s="103" t="s">
        <v>148</v>
      </c>
      <c r="D124" s="6"/>
      <c r="E124" s="6"/>
      <c r="F124" s="10" t="str">
        <f t="shared" si="69"/>
        <v>  </v>
      </c>
      <c r="G124" s="11" t="str">
        <f t="shared" si="73"/>
        <v>  </v>
      </c>
      <c r="H124" s="20" t="str">
        <f t="shared" si="71"/>
        <v>---</v>
      </c>
      <c r="I124" s="199"/>
      <c r="J124" s="200"/>
      <c r="K124" s="25"/>
      <c r="X124" s="13">
        <f t="shared" si="72"/>
        <v>100</v>
      </c>
    </row>
    <row r="125" spans="1:24" ht="41.25" customHeight="1">
      <c r="A125" s="210"/>
      <c r="B125" s="223"/>
      <c r="C125" s="103" t="s">
        <v>149</v>
      </c>
      <c r="D125" s="6"/>
      <c r="E125" s="6"/>
      <c r="F125" s="10" t="str">
        <f t="shared" si="69"/>
        <v>  </v>
      </c>
      <c r="G125" s="11" t="str">
        <f t="shared" si="73"/>
        <v>  </v>
      </c>
      <c r="H125" s="20" t="str">
        <f t="shared" si="71"/>
        <v>---</v>
      </c>
      <c r="I125" s="199"/>
      <c r="J125" s="200"/>
      <c r="K125" s="25"/>
      <c r="X125" s="13">
        <f t="shared" si="72"/>
        <v>100</v>
      </c>
    </row>
    <row r="126" spans="1:24" ht="60" customHeight="1">
      <c r="A126" s="210"/>
      <c r="B126" s="223"/>
      <c r="C126" s="103" t="s">
        <v>150</v>
      </c>
      <c r="D126" s="6"/>
      <c r="E126" s="6"/>
      <c r="F126" s="10" t="str">
        <f t="shared" si="69"/>
        <v>  </v>
      </c>
      <c r="G126" s="11" t="str">
        <f t="shared" si="73"/>
        <v>  </v>
      </c>
      <c r="H126" s="20" t="str">
        <f t="shared" si="71"/>
        <v>---</v>
      </c>
      <c r="I126" s="199"/>
      <c r="J126" s="200"/>
      <c r="K126" s="25"/>
      <c r="X126" s="13">
        <f t="shared" si="72"/>
        <v>100</v>
      </c>
    </row>
    <row r="127" spans="1:11" ht="51.75" customHeight="1">
      <c r="A127" s="210"/>
      <c r="B127" s="223"/>
      <c r="C127" s="103" t="s">
        <v>151</v>
      </c>
      <c r="D127" s="6"/>
      <c r="E127" s="6"/>
      <c r="F127" s="10" t="str">
        <f t="shared" si="69"/>
        <v>  </v>
      </c>
      <c r="G127" s="11" t="str">
        <f t="shared" si="73"/>
        <v>  </v>
      </c>
      <c r="H127" s="20" t="str">
        <f aca="true" t="shared" si="74" ref="H127:H133">IF(D127=0,"---",IF(E127&gt;10,"超出配分",IF(E127=0,"---",IF(E127&gt;=9,"合格",IF(E127&gt;=8,"輕微缺失",IF(E127&gt;=5,"一般缺失","嚴重缺失"))))))</f>
        <v>---</v>
      </c>
      <c r="I127" s="199"/>
      <c r="J127" s="200"/>
      <c r="K127" s="25"/>
    </row>
    <row r="128" spans="1:11" ht="51" customHeight="1">
      <c r="A128" s="210"/>
      <c r="B128" s="223"/>
      <c r="C128" s="103" t="s">
        <v>152</v>
      </c>
      <c r="D128" s="6"/>
      <c r="E128" s="6"/>
      <c r="F128" s="10" t="str">
        <f t="shared" si="69"/>
        <v>  </v>
      </c>
      <c r="G128" s="11" t="str">
        <f t="shared" si="73"/>
        <v>  </v>
      </c>
      <c r="H128" s="20" t="str">
        <f t="shared" si="74"/>
        <v>---</v>
      </c>
      <c r="I128" s="199"/>
      <c r="J128" s="200"/>
      <c r="K128" s="25"/>
    </row>
    <row r="129" spans="1:11" ht="53.25" customHeight="1">
      <c r="A129" s="210"/>
      <c r="B129" s="223"/>
      <c r="C129" s="103" t="s">
        <v>153</v>
      </c>
      <c r="D129" s="6"/>
      <c r="E129" s="6"/>
      <c r="F129" s="10" t="str">
        <f t="shared" si="69"/>
        <v>  </v>
      </c>
      <c r="G129" s="11" t="str">
        <f t="shared" si="73"/>
        <v>  </v>
      </c>
      <c r="H129" s="20" t="str">
        <f t="shared" si="74"/>
        <v>---</v>
      </c>
      <c r="I129" s="199"/>
      <c r="J129" s="200"/>
      <c r="K129" s="25"/>
    </row>
    <row r="130" spans="1:11" ht="53.25" customHeight="1">
      <c r="A130" s="210"/>
      <c r="B130" s="223"/>
      <c r="C130" s="103" t="s">
        <v>187</v>
      </c>
      <c r="D130" s="6"/>
      <c r="E130" s="6"/>
      <c r="F130" s="10" t="str">
        <f>IF(D130=0,"  ",100/COUNTA($D$116:$D$134))</f>
        <v>  </v>
      </c>
      <c r="G130" s="11" t="str">
        <f t="shared" si="73"/>
        <v>  </v>
      </c>
      <c r="H130" s="20" t="str">
        <f t="shared" si="74"/>
        <v>---</v>
      </c>
      <c r="I130" s="199"/>
      <c r="J130" s="200"/>
      <c r="K130" s="25"/>
    </row>
    <row r="131" spans="1:11" ht="110.25" customHeight="1">
      <c r="A131" s="210"/>
      <c r="B131" s="223"/>
      <c r="C131" s="103" t="s">
        <v>189</v>
      </c>
      <c r="D131" s="6"/>
      <c r="E131" s="6"/>
      <c r="F131" s="10" t="str">
        <f>IF(D131=0,"  ",100/COUNTA($D$116:$D$134))</f>
        <v>  </v>
      </c>
      <c r="G131" s="11" t="str">
        <f t="shared" si="73"/>
        <v>  </v>
      </c>
      <c r="H131" s="20" t="str">
        <f t="shared" si="74"/>
        <v>---</v>
      </c>
      <c r="I131" s="199"/>
      <c r="J131" s="200"/>
      <c r="K131" s="25"/>
    </row>
    <row r="132" spans="1:11" ht="129.75" customHeight="1">
      <c r="A132" s="210"/>
      <c r="B132" s="223"/>
      <c r="C132" s="103" t="s">
        <v>190</v>
      </c>
      <c r="D132" s="6"/>
      <c r="E132" s="6"/>
      <c r="F132" s="10" t="str">
        <f>IF(D132=0,"  ",100/COUNTA($D$116:$D$134))</f>
        <v>  </v>
      </c>
      <c r="G132" s="11" t="str">
        <f t="shared" si="73"/>
        <v>  </v>
      </c>
      <c r="H132" s="20" t="str">
        <f t="shared" si="74"/>
        <v>---</v>
      </c>
      <c r="I132" s="199"/>
      <c r="J132" s="200"/>
      <c r="K132" s="25"/>
    </row>
    <row r="133" spans="1:24" ht="159" customHeight="1" thickBot="1">
      <c r="A133" s="210"/>
      <c r="B133" s="223"/>
      <c r="C133" s="103" t="s">
        <v>191</v>
      </c>
      <c r="D133" s="6"/>
      <c r="E133" s="6"/>
      <c r="F133" s="10" t="str">
        <f>IF(D133=0,"  ",100/COUNTA($D$116:$D$134))</f>
        <v>  </v>
      </c>
      <c r="G133" s="11" t="str">
        <f t="shared" si="73"/>
        <v>  </v>
      </c>
      <c r="H133" s="20" t="str">
        <f t="shared" si="74"/>
        <v>---</v>
      </c>
      <c r="I133" s="199"/>
      <c r="J133" s="200"/>
      <c r="K133" s="127" t="s">
        <v>5</v>
      </c>
      <c r="X133" s="13">
        <f t="shared" si="72"/>
        <v>100</v>
      </c>
    </row>
    <row r="134" spans="1:24" ht="41.25" customHeight="1" thickBot="1">
      <c r="A134" s="211"/>
      <c r="B134" s="224"/>
      <c r="C134" s="99" t="s">
        <v>84</v>
      </c>
      <c r="D134" s="7"/>
      <c r="E134" s="7"/>
      <c r="F134" s="100" t="str">
        <f t="shared" si="69"/>
        <v>  </v>
      </c>
      <c r="G134" s="95" t="str">
        <f t="shared" si="73"/>
        <v>  </v>
      </c>
      <c r="H134" s="20" t="str">
        <f t="shared" si="71"/>
        <v>---</v>
      </c>
      <c r="I134" s="201"/>
      <c r="J134" s="202"/>
      <c r="K134" s="128" t="str">
        <f>IF(SUM(G116:G134)=0,"  ",SUM(G116:G134))</f>
        <v>  </v>
      </c>
      <c r="X134" s="13">
        <f>IF(G134&gt;9,100,G134)</f>
        <v>100</v>
      </c>
    </row>
    <row r="135" spans="1:24" ht="81" customHeight="1" thickTop="1">
      <c r="A135" s="77"/>
      <c r="B135" s="78" t="s">
        <v>49</v>
      </c>
      <c r="C135" s="225" t="s">
        <v>82</v>
      </c>
      <c r="D135" s="226"/>
      <c r="E135" s="226"/>
      <c r="F135" s="226"/>
      <c r="G135" s="226"/>
      <c r="H135" s="79"/>
      <c r="I135" s="79"/>
      <c r="J135" s="79"/>
      <c r="K135" s="79"/>
      <c r="X135" s="13">
        <f>SUM(X116:X134)</f>
        <v>1300</v>
      </c>
    </row>
    <row r="136" spans="2:11" ht="19.5" customHeight="1">
      <c r="B136" s="80"/>
      <c r="C136" s="212" t="s">
        <v>50</v>
      </c>
      <c r="D136" s="212"/>
      <c r="E136" s="212"/>
      <c r="F136" s="212"/>
      <c r="G136" s="212"/>
      <c r="H136" s="81"/>
      <c r="I136" s="81"/>
      <c r="J136" s="81"/>
      <c r="K136" s="81"/>
    </row>
    <row r="137" spans="2:11" ht="218.25" customHeight="1">
      <c r="B137" s="80"/>
      <c r="C137" s="215" t="s">
        <v>76</v>
      </c>
      <c r="D137" s="216"/>
      <c r="E137" s="216"/>
      <c r="F137" s="216"/>
      <c r="G137" s="216"/>
      <c r="H137" s="216"/>
      <c r="I137" s="216"/>
      <c r="J137" s="216"/>
      <c r="K137" s="81"/>
    </row>
    <row r="138" spans="2:11" ht="45.75" customHeight="1" thickBot="1">
      <c r="B138" s="80"/>
      <c r="C138" s="115" t="s">
        <v>51</v>
      </c>
      <c r="D138" s="83"/>
      <c r="E138" s="84"/>
      <c r="F138" s="85"/>
      <c r="G138" s="86"/>
      <c r="H138" s="82"/>
      <c r="I138" s="82"/>
      <c r="J138" s="82"/>
      <c r="K138" s="82"/>
    </row>
    <row r="139" spans="3:11" ht="34.5" customHeight="1" thickBot="1" thickTop="1">
      <c r="C139" s="219" t="s">
        <v>181</v>
      </c>
      <c r="D139" s="220"/>
      <c r="E139" s="220"/>
      <c r="F139" s="217" t="str">
        <f>K18</f>
        <v>  </v>
      </c>
      <c r="G139" s="218"/>
      <c r="I139" s="88"/>
      <c r="J139" s="88"/>
      <c r="K139" s="88"/>
    </row>
    <row r="140" spans="3:7" ht="36.75" customHeight="1" thickBot="1">
      <c r="C140" s="227" t="s">
        <v>182</v>
      </c>
      <c r="D140" s="228"/>
      <c r="E140" s="228"/>
      <c r="F140" s="213" t="str">
        <f>K39</f>
        <v>  </v>
      </c>
      <c r="G140" s="214"/>
    </row>
    <row r="141" spans="3:7" ht="37.5" customHeight="1" thickBot="1">
      <c r="C141" s="227" t="s">
        <v>183</v>
      </c>
      <c r="D141" s="228"/>
      <c r="E141" s="228"/>
      <c r="F141" s="213" t="str">
        <f>K100</f>
        <v>  </v>
      </c>
      <c r="G141" s="234"/>
    </row>
    <row r="142" spans="3:7" ht="39" customHeight="1" thickBot="1">
      <c r="C142" s="227" t="s">
        <v>184</v>
      </c>
      <c r="D142" s="228"/>
      <c r="E142" s="228"/>
      <c r="F142" s="213" t="str">
        <f>K114</f>
        <v>  </v>
      </c>
      <c r="G142" s="234"/>
    </row>
    <row r="143" spans="3:7" ht="33.75" customHeight="1" thickBot="1">
      <c r="C143" s="235" t="s">
        <v>185</v>
      </c>
      <c r="D143" s="236"/>
      <c r="E143" s="236"/>
      <c r="F143" s="232" t="str">
        <f>K134</f>
        <v>  </v>
      </c>
      <c r="G143" s="233"/>
    </row>
    <row r="144" spans="4:5" ht="26.25" thickTop="1">
      <c r="D144" s="89"/>
      <c r="E144" s="90"/>
    </row>
    <row r="145" spans="4:5" ht="25.5">
      <c r="D145" s="89"/>
      <c r="E145" s="90"/>
    </row>
    <row r="146" spans="4:5" ht="25.5">
      <c r="D146" s="89"/>
      <c r="E146" s="90"/>
    </row>
    <row r="147" spans="4:5" ht="25.5">
      <c r="D147" s="89"/>
      <c r="E147" s="90"/>
    </row>
    <row r="148" spans="4:5" ht="25.5">
      <c r="D148" s="89"/>
      <c r="E148" s="90"/>
    </row>
    <row r="149" spans="4:5" ht="25.5">
      <c r="D149" s="89"/>
      <c r="E149" s="90"/>
    </row>
    <row r="150" spans="4:5" ht="25.5">
      <c r="D150" s="89"/>
      <c r="E150" s="90"/>
    </row>
    <row r="151" spans="4:5" ht="25.5">
      <c r="D151" s="89"/>
      <c r="E151" s="90"/>
    </row>
    <row r="152" spans="4:5" ht="25.5">
      <c r="D152" s="89"/>
      <c r="E152" s="90"/>
    </row>
    <row r="153" spans="4:5" ht="25.5">
      <c r="D153" s="89"/>
      <c r="E153" s="90"/>
    </row>
    <row r="154" spans="4:5" ht="25.5">
      <c r="D154" s="89"/>
      <c r="E154" s="90"/>
    </row>
    <row r="155" spans="4:5" ht="25.5">
      <c r="D155" s="89"/>
      <c r="E155" s="90"/>
    </row>
    <row r="156" spans="4:5" ht="25.5">
      <c r="D156" s="89"/>
      <c r="E156" s="90"/>
    </row>
    <row r="157" spans="4:5" ht="25.5">
      <c r="D157" s="89"/>
      <c r="E157" s="90"/>
    </row>
    <row r="158" spans="4:5" ht="25.5">
      <c r="D158" s="89"/>
      <c r="E158" s="90"/>
    </row>
    <row r="159" spans="4:5" ht="25.5">
      <c r="D159" s="89"/>
      <c r="E159" s="90"/>
    </row>
    <row r="160" spans="4:5" ht="25.5">
      <c r="D160" s="89"/>
      <c r="E160" s="90"/>
    </row>
    <row r="161" spans="4:5" ht="25.5">
      <c r="D161" s="89"/>
      <c r="E161" s="90"/>
    </row>
    <row r="162" spans="4:5" ht="25.5">
      <c r="D162" s="89"/>
      <c r="E162" s="90"/>
    </row>
    <row r="163" spans="4:5" ht="25.5">
      <c r="D163" s="89"/>
      <c r="E163" s="90"/>
    </row>
    <row r="164" spans="4:5" ht="25.5">
      <c r="D164" s="89"/>
      <c r="E164" s="90"/>
    </row>
    <row r="165" spans="4:5" ht="25.5">
      <c r="D165" s="89"/>
      <c r="E165" s="90"/>
    </row>
    <row r="166" spans="4:5" ht="25.5">
      <c r="D166" s="89"/>
      <c r="E166" s="90"/>
    </row>
    <row r="167" spans="4:5" ht="25.5">
      <c r="D167" s="89"/>
      <c r="E167" s="90"/>
    </row>
    <row r="168" spans="4:5" ht="25.5">
      <c r="D168" s="89"/>
      <c r="E168" s="90"/>
    </row>
    <row r="169" spans="4:5" ht="25.5">
      <c r="D169" s="89"/>
      <c r="E169" s="90"/>
    </row>
    <row r="170" spans="4:5" ht="25.5">
      <c r="D170" s="89"/>
      <c r="E170" s="90"/>
    </row>
    <row r="171" spans="4:5" ht="25.5">
      <c r="D171" s="89"/>
      <c r="E171" s="90"/>
    </row>
    <row r="172" spans="4:5" ht="25.5">
      <c r="D172" s="89"/>
      <c r="E172" s="90"/>
    </row>
    <row r="173" spans="4:5" ht="25.5">
      <c r="D173" s="89"/>
      <c r="E173" s="90"/>
    </row>
    <row r="174" spans="4:5" ht="25.5">
      <c r="D174" s="89"/>
      <c r="E174" s="90"/>
    </row>
    <row r="175" spans="4:5" ht="25.5">
      <c r="D175" s="89"/>
      <c r="E175" s="90"/>
    </row>
    <row r="176" spans="4:5" ht="25.5">
      <c r="D176" s="89"/>
      <c r="E176" s="90"/>
    </row>
    <row r="177" spans="4:5" ht="25.5">
      <c r="D177" s="89"/>
      <c r="E177" s="90"/>
    </row>
    <row r="178" spans="4:5" ht="25.5">
      <c r="D178" s="89"/>
      <c r="E178" s="90"/>
    </row>
    <row r="179" spans="4:5" ht="25.5">
      <c r="D179" s="89"/>
      <c r="E179" s="90"/>
    </row>
    <row r="180" spans="4:5" ht="25.5">
      <c r="D180" s="89"/>
      <c r="E180" s="90"/>
    </row>
    <row r="181" spans="4:5" ht="25.5">
      <c r="D181" s="89"/>
      <c r="E181" s="90"/>
    </row>
    <row r="182" spans="4:5" ht="25.5">
      <c r="D182" s="89"/>
      <c r="E182" s="90"/>
    </row>
    <row r="183" spans="4:5" ht="25.5">
      <c r="D183" s="89"/>
      <c r="E183" s="90"/>
    </row>
    <row r="184" spans="4:5" ht="25.5">
      <c r="D184" s="89"/>
      <c r="E184" s="90"/>
    </row>
    <row r="185" spans="4:5" ht="25.5">
      <c r="D185" s="89"/>
      <c r="E185" s="90"/>
    </row>
    <row r="186" spans="4:5" ht="25.5">
      <c r="D186" s="89"/>
      <c r="E186" s="90"/>
    </row>
    <row r="187" spans="4:5" ht="25.5">
      <c r="D187" s="89"/>
      <c r="E187" s="90"/>
    </row>
    <row r="188" spans="4:5" ht="25.5">
      <c r="D188" s="89"/>
      <c r="E188" s="90"/>
    </row>
    <row r="189" spans="4:5" ht="25.5">
      <c r="D189" s="89"/>
      <c r="E189" s="90"/>
    </row>
    <row r="190" spans="4:5" ht="25.5">
      <c r="D190" s="89"/>
      <c r="E190" s="90"/>
    </row>
    <row r="191" spans="4:5" ht="25.5">
      <c r="D191" s="89"/>
      <c r="E191" s="90"/>
    </row>
    <row r="192" spans="4:5" ht="25.5">
      <c r="D192" s="89"/>
      <c r="E192" s="90"/>
    </row>
    <row r="193" spans="4:5" ht="25.5">
      <c r="D193" s="89"/>
      <c r="E193" s="90"/>
    </row>
    <row r="194" spans="4:5" ht="25.5">
      <c r="D194" s="89"/>
      <c r="E194" s="90"/>
    </row>
    <row r="195" spans="4:5" ht="25.5">
      <c r="D195" s="89"/>
      <c r="E195" s="90"/>
    </row>
    <row r="196" spans="4:5" ht="25.5">
      <c r="D196" s="89"/>
      <c r="E196" s="90"/>
    </row>
    <row r="197" spans="4:5" ht="25.5">
      <c r="D197" s="89"/>
      <c r="E197" s="90"/>
    </row>
    <row r="198" spans="4:5" ht="25.5">
      <c r="D198" s="89"/>
      <c r="E198" s="90"/>
    </row>
    <row r="199" spans="4:5" ht="25.5">
      <c r="D199" s="89"/>
      <c r="E199" s="90"/>
    </row>
    <row r="200" spans="4:5" ht="25.5">
      <c r="D200" s="89"/>
      <c r="E200" s="90"/>
    </row>
    <row r="201" spans="4:5" ht="25.5">
      <c r="D201" s="89"/>
      <c r="E201" s="90"/>
    </row>
    <row r="202" spans="4:5" ht="25.5">
      <c r="D202" s="89"/>
      <c r="E202" s="90"/>
    </row>
    <row r="203" spans="4:5" ht="25.5">
      <c r="D203" s="89"/>
      <c r="E203" s="90"/>
    </row>
    <row r="204" spans="4:5" ht="25.5">
      <c r="D204" s="89"/>
      <c r="E204" s="90"/>
    </row>
    <row r="205" spans="4:5" ht="25.5">
      <c r="D205" s="89"/>
      <c r="E205" s="90"/>
    </row>
    <row r="206" spans="4:5" ht="25.5">
      <c r="D206" s="89"/>
      <c r="E206" s="90"/>
    </row>
    <row r="207" spans="4:5" ht="25.5">
      <c r="D207" s="89"/>
      <c r="E207" s="90"/>
    </row>
    <row r="208" spans="4:5" ht="25.5">
      <c r="D208" s="89"/>
      <c r="E208" s="90"/>
    </row>
    <row r="209" spans="4:5" ht="25.5">
      <c r="D209" s="89"/>
      <c r="E209" s="90"/>
    </row>
    <row r="210" spans="4:5" ht="25.5">
      <c r="D210" s="89"/>
      <c r="E210" s="90"/>
    </row>
    <row r="211" spans="4:5" ht="25.5">
      <c r="D211" s="89"/>
      <c r="E211" s="90"/>
    </row>
    <row r="212" spans="4:5" ht="25.5">
      <c r="D212" s="89"/>
      <c r="E212" s="90"/>
    </row>
    <row r="213" spans="4:5" ht="25.5">
      <c r="D213" s="89"/>
      <c r="E213" s="90"/>
    </row>
    <row r="214" spans="4:5" ht="25.5">
      <c r="D214" s="89"/>
      <c r="E214" s="90"/>
    </row>
    <row r="215" spans="4:5" ht="25.5">
      <c r="D215" s="89"/>
      <c r="E215" s="90"/>
    </row>
    <row r="216" spans="4:5" ht="25.5">
      <c r="D216" s="89"/>
      <c r="E216" s="90"/>
    </row>
    <row r="217" spans="4:5" ht="25.5">
      <c r="D217" s="89"/>
      <c r="E217" s="90"/>
    </row>
    <row r="218" spans="4:5" ht="25.5">
      <c r="D218" s="89"/>
      <c r="E218" s="90"/>
    </row>
    <row r="219" spans="4:5" ht="25.5">
      <c r="D219" s="89"/>
      <c r="E219" s="90"/>
    </row>
    <row r="220" spans="4:5" ht="25.5">
      <c r="D220" s="89"/>
      <c r="E220" s="90"/>
    </row>
    <row r="221" spans="4:5" ht="25.5">
      <c r="D221" s="89"/>
      <c r="E221" s="90"/>
    </row>
    <row r="222" spans="4:5" ht="25.5">
      <c r="D222" s="89"/>
      <c r="E222" s="90"/>
    </row>
    <row r="223" spans="4:5" ht="25.5">
      <c r="D223" s="89"/>
      <c r="E223" s="90"/>
    </row>
    <row r="224" spans="4:5" ht="25.5">
      <c r="D224" s="89"/>
      <c r="E224" s="90"/>
    </row>
    <row r="225" spans="4:5" ht="25.5">
      <c r="D225" s="89"/>
      <c r="E225" s="90"/>
    </row>
    <row r="226" spans="4:5" ht="25.5">
      <c r="D226" s="89"/>
      <c r="E226" s="90"/>
    </row>
    <row r="227" spans="4:5" ht="25.5">
      <c r="D227" s="89"/>
      <c r="E227" s="90"/>
    </row>
    <row r="228" spans="4:5" ht="25.5">
      <c r="D228" s="89"/>
      <c r="E228" s="90"/>
    </row>
    <row r="229" spans="4:5" ht="25.5">
      <c r="D229" s="89"/>
      <c r="E229" s="90"/>
    </row>
    <row r="230" spans="4:5" ht="25.5">
      <c r="D230" s="89"/>
      <c r="E230" s="90"/>
    </row>
    <row r="231" spans="4:5" ht="25.5">
      <c r="D231" s="89"/>
      <c r="E231" s="90"/>
    </row>
    <row r="232" spans="4:5" ht="25.5">
      <c r="D232" s="89"/>
      <c r="E232" s="90"/>
    </row>
    <row r="233" spans="4:5" ht="25.5">
      <c r="D233" s="89"/>
      <c r="E233" s="90"/>
    </row>
    <row r="234" spans="4:5" ht="25.5">
      <c r="D234" s="89"/>
      <c r="E234" s="90"/>
    </row>
    <row r="235" spans="4:5" ht="25.5">
      <c r="D235" s="89"/>
      <c r="E235" s="90"/>
    </row>
    <row r="236" spans="4:5" ht="25.5">
      <c r="D236" s="89"/>
      <c r="E236" s="90"/>
    </row>
    <row r="237" spans="4:5" ht="25.5">
      <c r="D237" s="89"/>
      <c r="E237" s="90"/>
    </row>
    <row r="238" spans="4:5" ht="25.5">
      <c r="D238" s="89"/>
      <c r="E238" s="90"/>
    </row>
    <row r="239" spans="4:5" ht="25.5">
      <c r="D239" s="89"/>
      <c r="E239" s="90"/>
    </row>
    <row r="240" spans="4:5" ht="25.5">
      <c r="D240" s="89"/>
      <c r="E240" s="90"/>
    </row>
    <row r="241" spans="4:5" ht="25.5">
      <c r="D241" s="89"/>
      <c r="E241" s="90"/>
    </row>
    <row r="242" spans="4:5" ht="25.5">
      <c r="D242" s="89"/>
      <c r="E242" s="90"/>
    </row>
    <row r="243" spans="4:5" ht="25.5">
      <c r="D243" s="89"/>
      <c r="E243" s="90"/>
    </row>
    <row r="244" spans="4:5" ht="25.5">
      <c r="D244" s="89"/>
      <c r="E244" s="90"/>
    </row>
    <row r="245" spans="4:5" ht="25.5">
      <c r="D245" s="89"/>
      <c r="E245" s="90"/>
    </row>
    <row r="246" spans="4:5" ht="25.5">
      <c r="D246" s="89"/>
      <c r="E246" s="90"/>
    </row>
    <row r="247" spans="4:5" ht="25.5">
      <c r="D247" s="89"/>
      <c r="E247" s="90"/>
    </row>
    <row r="248" spans="4:5" ht="25.5">
      <c r="D248" s="89"/>
      <c r="E248" s="90"/>
    </row>
    <row r="249" spans="4:5" ht="25.5">
      <c r="D249" s="89"/>
      <c r="E249" s="90"/>
    </row>
    <row r="250" spans="4:5" ht="25.5">
      <c r="D250" s="89"/>
      <c r="E250" s="90"/>
    </row>
    <row r="251" spans="4:5" ht="25.5">
      <c r="D251" s="89"/>
      <c r="E251" s="90"/>
    </row>
    <row r="252" spans="4:5" ht="25.5">
      <c r="D252" s="89"/>
      <c r="E252" s="90"/>
    </row>
    <row r="253" spans="4:5" ht="25.5">
      <c r="D253" s="89"/>
      <c r="E253" s="90"/>
    </row>
    <row r="254" spans="4:5" ht="25.5">
      <c r="D254" s="89"/>
      <c r="E254" s="90"/>
    </row>
    <row r="255" spans="4:5" ht="25.5">
      <c r="D255" s="89"/>
      <c r="E255" s="90"/>
    </row>
    <row r="256" spans="4:5" ht="25.5">
      <c r="D256" s="89"/>
      <c r="E256" s="90"/>
    </row>
    <row r="257" spans="4:5" ht="25.5">
      <c r="D257" s="89"/>
      <c r="E257" s="90"/>
    </row>
    <row r="258" spans="4:5" ht="25.5">
      <c r="D258" s="89"/>
      <c r="E258" s="90"/>
    </row>
    <row r="259" spans="4:5" ht="25.5">
      <c r="D259" s="89"/>
      <c r="E259" s="90"/>
    </row>
    <row r="260" spans="4:5" ht="25.5">
      <c r="D260" s="89"/>
      <c r="E260" s="90"/>
    </row>
    <row r="261" spans="4:5" ht="25.5">
      <c r="D261" s="89"/>
      <c r="E261" s="90"/>
    </row>
    <row r="262" spans="4:5" ht="25.5">
      <c r="D262" s="89"/>
      <c r="E262" s="90"/>
    </row>
    <row r="263" spans="4:5" ht="25.5">
      <c r="D263" s="89"/>
      <c r="E263" s="90"/>
    </row>
    <row r="264" spans="4:5" ht="25.5">
      <c r="D264" s="89"/>
      <c r="E264" s="90"/>
    </row>
    <row r="265" spans="4:5" ht="25.5">
      <c r="D265" s="89"/>
      <c r="E265" s="90"/>
    </row>
    <row r="266" spans="4:5" ht="25.5">
      <c r="D266" s="89"/>
      <c r="E266" s="90"/>
    </row>
    <row r="267" spans="4:5" ht="25.5">
      <c r="D267" s="89"/>
      <c r="E267" s="90"/>
    </row>
    <row r="268" spans="4:5" ht="25.5">
      <c r="D268" s="89"/>
      <c r="E268" s="90"/>
    </row>
    <row r="269" spans="4:5" ht="25.5">
      <c r="D269" s="89"/>
      <c r="E269" s="90"/>
    </row>
    <row r="270" spans="4:5" ht="25.5">
      <c r="D270" s="89"/>
      <c r="E270" s="90"/>
    </row>
    <row r="271" spans="4:5" ht="25.5">
      <c r="D271" s="89"/>
      <c r="E271" s="90"/>
    </row>
    <row r="272" spans="4:5" ht="25.5">
      <c r="D272" s="89"/>
      <c r="E272" s="90"/>
    </row>
    <row r="273" spans="4:5" ht="25.5">
      <c r="D273" s="89"/>
      <c r="E273" s="90"/>
    </row>
    <row r="274" spans="4:5" ht="25.5">
      <c r="D274" s="89"/>
      <c r="E274" s="90"/>
    </row>
    <row r="275" spans="4:5" ht="25.5">
      <c r="D275" s="89"/>
      <c r="E275" s="90"/>
    </row>
    <row r="276" spans="4:5" ht="25.5">
      <c r="D276" s="89"/>
      <c r="E276" s="90"/>
    </row>
    <row r="277" spans="4:5" ht="25.5">
      <c r="D277" s="89"/>
      <c r="E277" s="90"/>
    </row>
    <row r="278" spans="4:5" ht="25.5">
      <c r="D278" s="89"/>
      <c r="E278" s="90"/>
    </row>
    <row r="279" spans="4:5" ht="25.5">
      <c r="D279" s="89"/>
      <c r="E279" s="90"/>
    </row>
    <row r="280" spans="4:5" ht="25.5">
      <c r="D280" s="89"/>
      <c r="E280" s="90"/>
    </row>
    <row r="281" spans="4:5" ht="25.5">
      <c r="D281" s="89"/>
      <c r="E281" s="90"/>
    </row>
    <row r="282" spans="4:5" ht="25.5">
      <c r="D282" s="89"/>
      <c r="E282" s="90"/>
    </row>
    <row r="283" spans="4:5" ht="25.5">
      <c r="D283" s="89"/>
      <c r="E283" s="90"/>
    </row>
    <row r="284" spans="4:5" ht="25.5">
      <c r="D284" s="89"/>
      <c r="E284" s="90"/>
    </row>
    <row r="285" spans="4:5" ht="25.5">
      <c r="D285" s="89"/>
      <c r="E285" s="90"/>
    </row>
    <row r="286" spans="4:5" ht="25.5">
      <c r="D286" s="89"/>
      <c r="E286" s="90"/>
    </row>
    <row r="287" spans="4:5" ht="25.5">
      <c r="D287" s="89"/>
      <c r="E287" s="90"/>
    </row>
    <row r="288" spans="4:5" ht="25.5">
      <c r="D288" s="89"/>
      <c r="E288" s="90"/>
    </row>
    <row r="289" spans="4:5" ht="25.5">
      <c r="D289" s="89"/>
      <c r="E289" s="90"/>
    </row>
    <row r="290" spans="4:5" ht="25.5">
      <c r="D290" s="89"/>
      <c r="E290" s="90"/>
    </row>
    <row r="291" spans="4:5" ht="25.5">
      <c r="D291" s="89"/>
      <c r="E291" s="90"/>
    </row>
    <row r="292" spans="4:5" ht="25.5">
      <c r="D292" s="89"/>
      <c r="E292" s="90"/>
    </row>
    <row r="293" spans="4:5" ht="25.5">
      <c r="D293" s="89"/>
      <c r="E293" s="90"/>
    </row>
    <row r="294" spans="4:5" ht="25.5">
      <c r="D294" s="89"/>
      <c r="E294" s="90"/>
    </row>
    <row r="295" spans="4:5" ht="25.5">
      <c r="D295" s="89"/>
      <c r="E295" s="90"/>
    </row>
    <row r="296" spans="4:5" ht="25.5">
      <c r="D296" s="89"/>
      <c r="E296" s="90"/>
    </row>
    <row r="297" spans="4:5" ht="25.5">
      <c r="D297" s="89"/>
      <c r="E297" s="90"/>
    </row>
    <row r="298" spans="4:5" ht="25.5">
      <c r="D298" s="89"/>
      <c r="E298" s="90"/>
    </row>
    <row r="299" spans="4:5" ht="25.5">
      <c r="D299" s="89"/>
      <c r="E299" s="90"/>
    </row>
    <row r="300" spans="4:5" ht="25.5">
      <c r="D300" s="89"/>
      <c r="E300" s="90"/>
    </row>
    <row r="301" spans="4:5" ht="25.5">
      <c r="D301" s="89"/>
      <c r="E301" s="90"/>
    </row>
    <row r="302" spans="4:5" ht="25.5">
      <c r="D302" s="89"/>
      <c r="E302" s="90"/>
    </row>
    <row r="303" spans="4:5" ht="25.5">
      <c r="D303" s="89"/>
      <c r="E303" s="90"/>
    </row>
    <row r="304" spans="4:5" ht="25.5">
      <c r="D304" s="89"/>
      <c r="E304" s="90"/>
    </row>
    <row r="305" spans="4:5" ht="25.5">
      <c r="D305" s="89"/>
      <c r="E305" s="90"/>
    </row>
    <row r="306" spans="4:5" ht="25.5">
      <c r="D306" s="89"/>
      <c r="E306" s="90"/>
    </row>
    <row r="307" spans="4:5" ht="25.5">
      <c r="D307" s="89"/>
      <c r="E307" s="90"/>
    </row>
    <row r="308" spans="4:5" ht="25.5">
      <c r="D308" s="89"/>
      <c r="E308" s="90"/>
    </row>
    <row r="309" spans="4:5" ht="25.5">
      <c r="D309" s="89"/>
      <c r="E309" s="90"/>
    </row>
    <row r="310" spans="4:5" ht="25.5">
      <c r="D310" s="89"/>
      <c r="E310" s="90"/>
    </row>
    <row r="311" spans="4:5" ht="25.5">
      <c r="D311" s="89"/>
      <c r="E311" s="90"/>
    </row>
    <row r="312" spans="4:5" ht="25.5">
      <c r="D312" s="89"/>
      <c r="E312" s="90"/>
    </row>
    <row r="313" spans="4:5" ht="25.5">
      <c r="D313" s="89"/>
      <c r="E313" s="90"/>
    </row>
    <row r="314" spans="4:5" ht="25.5">
      <c r="D314" s="89"/>
      <c r="E314" s="90"/>
    </row>
    <row r="315" spans="4:5" ht="25.5">
      <c r="D315" s="89"/>
      <c r="E315" s="90"/>
    </row>
    <row r="316" spans="4:5" ht="25.5">
      <c r="D316" s="89"/>
      <c r="E316" s="90"/>
    </row>
    <row r="317" spans="4:5" ht="25.5">
      <c r="D317" s="89"/>
      <c r="E317" s="90"/>
    </row>
    <row r="318" spans="4:5" ht="25.5">
      <c r="D318" s="89"/>
      <c r="E318" s="90"/>
    </row>
    <row r="319" spans="4:5" ht="25.5">
      <c r="D319" s="89"/>
      <c r="E319" s="90"/>
    </row>
    <row r="320" spans="4:5" ht="25.5">
      <c r="D320" s="89"/>
      <c r="E320" s="90"/>
    </row>
    <row r="321" spans="4:5" ht="25.5">
      <c r="D321" s="89"/>
      <c r="E321" s="90"/>
    </row>
    <row r="322" spans="4:5" ht="25.5">
      <c r="D322" s="89"/>
      <c r="E322" s="90"/>
    </row>
    <row r="323" spans="4:5" ht="25.5">
      <c r="D323" s="89"/>
      <c r="E323" s="90"/>
    </row>
    <row r="324" spans="4:5" ht="25.5">
      <c r="D324" s="89"/>
      <c r="E324" s="90"/>
    </row>
    <row r="325" spans="4:5" ht="25.5">
      <c r="D325" s="89"/>
      <c r="E325" s="90"/>
    </row>
    <row r="326" spans="4:5" ht="25.5">
      <c r="D326" s="89"/>
      <c r="E326" s="90"/>
    </row>
    <row r="327" spans="4:5" ht="25.5">
      <c r="D327" s="89"/>
      <c r="E327" s="90"/>
    </row>
    <row r="328" spans="4:5" ht="25.5">
      <c r="D328" s="89"/>
      <c r="E328" s="90"/>
    </row>
    <row r="329" spans="4:5" ht="25.5">
      <c r="D329" s="89"/>
      <c r="E329" s="90"/>
    </row>
    <row r="330" spans="4:5" ht="25.5">
      <c r="D330" s="89"/>
      <c r="E330" s="90"/>
    </row>
    <row r="331" spans="4:5" ht="25.5">
      <c r="D331" s="89"/>
      <c r="E331" s="90"/>
    </row>
    <row r="332" spans="4:5" ht="25.5">
      <c r="D332" s="89"/>
      <c r="E332" s="90"/>
    </row>
    <row r="333" spans="4:5" ht="25.5">
      <c r="D333" s="89"/>
      <c r="E333" s="90"/>
    </row>
    <row r="334" spans="4:5" ht="25.5">
      <c r="D334" s="89"/>
      <c r="E334" s="90"/>
    </row>
    <row r="335" spans="4:5" ht="25.5">
      <c r="D335" s="89"/>
      <c r="E335" s="90"/>
    </row>
    <row r="336" spans="4:5" ht="25.5">
      <c r="D336" s="89"/>
      <c r="E336" s="90"/>
    </row>
    <row r="337" spans="4:5" ht="25.5">
      <c r="D337" s="89"/>
      <c r="E337" s="90"/>
    </row>
    <row r="338" spans="4:5" ht="25.5">
      <c r="D338" s="89"/>
      <c r="E338" s="90"/>
    </row>
    <row r="339" spans="4:5" ht="25.5">
      <c r="D339" s="89"/>
      <c r="E339" s="90"/>
    </row>
    <row r="340" spans="4:5" ht="25.5">
      <c r="D340" s="89"/>
      <c r="E340" s="90"/>
    </row>
    <row r="341" spans="4:5" ht="25.5">
      <c r="D341" s="89"/>
      <c r="E341" s="90"/>
    </row>
    <row r="342" spans="4:5" ht="25.5">
      <c r="D342" s="89"/>
      <c r="E342" s="90"/>
    </row>
    <row r="343" spans="4:5" ht="25.5">
      <c r="D343" s="89"/>
      <c r="E343" s="90"/>
    </row>
    <row r="344" spans="4:5" ht="25.5">
      <c r="D344" s="89"/>
      <c r="E344" s="90"/>
    </row>
    <row r="345" spans="4:5" ht="25.5">
      <c r="D345" s="89"/>
      <c r="E345" s="90"/>
    </row>
    <row r="346" spans="4:5" ht="25.5">
      <c r="D346" s="89"/>
      <c r="E346" s="90"/>
    </row>
    <row r="347" spans="4:5" ht="25.5">
      <c r="D347" s="89"/>
      <c r="E347" s="90"/>
    </row>
    <row r="348" spans="4:5" ht="25.5">
      <c r="D348" s="89"/>
      <c r="E348" s="90"/>
    </row>
    <row r="349" spans="4:5" ht="25.5">
      <c r="D349" s="89"/>
      <c r="E349" s="90"/>
    </row>
    <row r="350" spans="4:5" ht="25.5">
      <c r="D350" s="89"/>
      <c r="E350" s="90"/>
    </row>
    <row r="351" spans="4:5" ht="25.5">
      <c r="D351" s="89"/>
      <c r="E351" s="90"/>
    </row>
    <row r="352" spans="4:5" ht="25.5">
      <c r="D352" s="89"/>
      <c r="E352" s="90"/>
    </row>
    <row r="353" spans="4:5" ht="25.5">
      <c r="D353" s="89"/>
      <c r="E353" s="90"/>
    </row>
    <row r="354" spans="4:5" ht="25.5">
      <c r="D354" s="89"/>
      <c r="E354" s="90"/>
    </row>
    <row r="355" spans="4:5" ht="25.5">
      <c r="D355" s="89"/>
      <c r="E355" s="90"/>
    </row>
    <row r="356" spans="4:5" ht="25.5">
      <c r="D356" s="89"/>
      <c r="E356" s="90"/>
    </row>
    <row r="357" spans="4:5" ht="25.5">
      <c r="D357" s="89"/>
      <c r="E357" s="90"/>
    </row>
    <row r="358" spans="4:5" ht="25.5">
      <c r="D358" s="89"/>
      <c r="E358" s="90"/>
    </row>
    <row r="359" spans="4:5" ht="25.5">
      <c r="D359" s="89"/>
      <c r="E359" s="90"/>
    </row>
    <row r="360" spans="4:5" ht="25.5">
      <c r="D360" s="89"/>
      <c r="E360" s="90"/>
    </row>
    <row r="361" spans="4:5" ht="25.5">
      <c r="D361" s="89"/>
      <c r="E361" s="90"/>
    </row>
    <row r="362" spans="4:5" ht="25.5">
      <c r="D362" s="89"/>
      <c r="E362" s="90"/>
    </row>
    <row r="363" spans="4:5" ht="25.5">
      <c r="D363" s="89"/>
      <c r="E363" s="90"/>
    </row>
    <row r="364" spans="4:5" ht="25.5">
      <c r="D364" s="89"/>
      <c r="E364" s="90"/>
    </row>
    <row r="365" spans="4:5" ht="25.5">
      <c r="D365" s="89"/>
      <c r="E365" s="90"/>
    </row>
    <row r="366" spans="4:5" ht="25.5">
      <c r="D366" s="89"/>
      <c r="E366" s="90"/>
    </row>
    <row r="367" spans="4:5" ht="25.5">
      <c r="D367" s="89"/>
      <c r="E367" s="90"/>
    </row>
    <row r="368" spans="4:5" ht="25.5">
      <c r="D368" s="89"/>
      <c r="E368" s="90"/>
    </row>
    <row r="369" spans="4:5" ht="25.5">
      <c r="D369" s="89"/>
      <c r="E369" s="90"/>
    </row>
    <row r="370" spans="4:5" ht="25.5">
      <c r="D370" s="89"/>
      <c r="E370" s="90"/>
    </row>
    <row r="371" spans="4:5" ht="25.5">
      <c r="D371" s="89"/>
      <c r="E371" s="90"/>
    </row>
    <row r="372" spans="4:5" ht="25.5">
      <c r="D372" s="89"/>
      <c r="E372" s="90"/>
    </row>
    <row r="373" spans="4:5" ht="25.5">
      <c r="D373" s="89"/>
      <c r="E373" s="90"/>
    </row>
    <row r="374" spans="4:5" ht="25.5">
      <c r="D374" s="89"/>
      <c r="E374" s="90"/>
    </row>
    <row r="375" spans="4:5" ht="25.5">
      <c r="D375" s="89"/>
      <c r="E375" s="90"/>
    </row>
    <row r="376" spans="4:5" ht="25.5">
      <c r="D376" s="89"/>
      <c r="E376" s="90"/>
    </row>
    <row r="377" spans="4:5" ht="25.5">
      <c r="D377" s="89"/>
      <c r="E377" s="90"/>
    </row>
    <row r="378" spans="4:5" ht="25.5">
      <c r="D378" s="89"/>
      <c r="E378" s="90"/>
    </row>
    <row r="379" spans="4:5" ht="25.5">
      <c r="D379" s="89"/>
      <c r="E379" s="90"/>
    </row>
    <row r="380" spans="4:5" ht="25.5">
      <c r="D380" s="89"/>
      <c r="E380" s="90"/>
    </row>
    <row r="381" spans="4:5" ht="25.5">
      <c r="D381" s="89"/>
      <c r="E381" s="90"/>
    </row>
    <row r="382" spans="4:5" ht="25.5">
      <c r="D382" s="89"/>
      <c r="E382" s="90"/>
    </row>
    <row r="383" spans="4:5" ht="25.5">
      <c r="D383" s="89"/>
      <c r="E383" s="90"/>
    </row>
    <row r="384" spans="4:5" ht="25.5">
      <c r="D384" s="89"/>
      <c r="E384" s="90"/>
    </row>
    <row r="385" spans="4:5" ht="25.5">
      <c r="D385" s="89"/>
      <c r="E385" s="90"/>
    </row>
    <row r="386" spans="4:5" ht="25.5">
      <c r="D386" s="89"/>
      <c r="E386" s="90"/>
    </row>
    <row r="387" spans="4:5" ht="25.5">
      <c r="D387" s="89"/>
      <c r="E387" s="90"/>
    </row>
    <row r="388" spans="4:5" ht="25.5">
      <c r="D388" s="89"/>
      <c r="E388" s="90"/>
    </row>
    <row r="389" spans="4:5" ht="25.5">
      <c r="D389" s="89"/>
      <c r="E389" s="90"/>
    </row>
    <row r="390" spans="4:5" ht="25.5">
      <c r="D390" s="89"/>
      <c r="E390" s="90"/>
    </row>
    <row r="391" spans="4:5" ht="25.5">
      <c r="D391" s="89"/>
      <c r="E391" s="90"/>
    </row>
    <row r="392" spans="4:5" ht="25.5">
      <c r="D392" s="89"/>
      <c r="E392" s="90"/>
    </row>
    <row r="393" spans="4:5" ht="25.5">
      <c r="D393" s="89"/>
      <c r="E393" s="90"/>
    </row>
    <row r="394" spans="4:5" ht="25.5">
      <c r="D394" s="89"/>
      <c r="E394" s="90"/>
    </row>
    <row r="395" spans="4:5" ht="25.5">
      <c r="D395" s="89"/>
      <c r="E395" s="90"/>
    </row>
    <row r="396" spans="4:5" ht="25.5">
      <c r="D396" s="89"/>
      <c r="E396" s="90"/>
    </row>
    <row r="397" spans="4:5" ht="25.5">
      <c r="D397" s="89"/>
      <c r="E397" s="90"/>
    </row>
    <row r="398" spans="4:5" ht="25.5">
      <c r="D398" s="89"/>
      <c r="E398" s="90"/>
    </row>
    <row r="399" spans="4:5" ht="25.5">
      <c r="D399" s="89"/>
      <c r="E399" s="90"/>
    </row>
    <row r="400" spans="4:5" ht="25.5">
      <c r="D400" s="89"/>
      <c r="E400" s="90"/>
    </row>
    <row r="401" spans="4:5" ht="25.5">
      <c r="D401" s="89"/>
      <c r="E401" s="90"/>
    </row>
    <row r="402" spans="4:5" ht="25.5">
      <c r="D402" s="89"/>
      <c r="E402" s="90"/>
    </row>
    <row r="403" spans="4:5" ht="25.5">
      <c r="D403" s="89"/>
      <c r="E403" s="90"/>
    </row>
    <row r="404" spans="4:5" ht="25.5">
      <c r="D404" s="89"/>
      <c r="E404" s="90"/>
    </row>
    <row r="405" spans="4:5" ht="25.5">
      <c r="D405" s="89"/>
      <c r="E405" s="90"/>
    </row>
    <row r="406" spans="4:5" ht="25.5">
      <c r="D406" s="89"/>
      <c r="E406" s="90"/>
    </row>
    <row r="407" spans="4:5" ht="25.5">
      <c r="D407" s="89"/>
      <c r="E407" s="90"/>
    </row>
    <row r="408" spans="4:5" ht="25.5">
      <c r="D408" s="89"/>
      <c r="E408" s="90"/>
    </row>
    <row r="409" spans="4:5" ht="25.5">
      <c r="D409" s="89"/>
      <c r="E409" s="90"/>
    </row>
    <row r="410" spans="4:5" ht="25.5">
      <c r="D410" s="89"/>
      <c r="E410" s="90"/>
    </row>
    <row r="411" spans="4:5" ht="25.5">
      <c r="D411" s="89"/>
      <c r="E411" s="90"/>
    </row>
    <row r="412" spans="4:5" ht="25.5">
      <c r="D412" s="89"/>
      <c r="E412" s="90"/>
    </row>
    <row r="413" spans="4:5" ht="25.5">
      <c r="D413" s="89"/>
      <c r="E413" s="90"/>
    </row>
    <row r="414" spans="4:5" ht="25.5">
      <c r="D414" s="89"/>
      <c r="E414" s="90"/>
    </row>
    <row r="415" spans="4:5" ht="25.5">
      <c r="D415" s="89"/>
      <c r="E415" s="90"/>
    </row>
    <row r="416" spans="4:5" ht="25.5">
      <c r="D416" s="89"/>
      <c r="E416" s="90"/>
    </row>
    <row r="417" spans="4:5" ht="25.5">
      <c r="D417" s="89"/>
      <c r="E417" s="90"/>
    </row>
    <row r="418" spans="4:5" ht="25.5">
      <c r="D418" s="89"/>
      <c r="E418" s="90"/>
    </row>
    <row r="419" spans="4:5" ht="25.5">
      <c r="D419" s="89"/>
      <c r="E419" s="90"/>
    </row>
    <row r="420" spans="4:5" ht="25.5">
      <c r="D420" s="89"/>
      <c r="E420" s="90"/>
    </row>
    <row r="421" spans="4:5" ht="25.5">
      <c r="D421" s="89"/>
      <c r="E421" s="90"/>
    </row>
    <row r="422" spans="4:5" ht="25.5">
      <c r="D422" s="89"/>
      <c r="E422" s="90"/>
    </row>
    <row r="423" spans="4:5" ht="25.5">
      <c r="D423" s="89"/>
      <c r="E423" s="90"/>
    </row>
    <row r="424" spans="4:5" ht="25.5">
      <c r="D424" s="89"/>
      <c r="E424" s="90"/>
    </row>
    <row r="425" spans="4:5" ht="25.5">
      <c r="D425" s="89"/>
      <c r="E425" s="90"/>
    </row>
    <row r="426" spans="4:5" ht="25.5">
      <c r="D426" s="89"/>
      <c r="E426" s="90"/>
    </row>
    <row r="427" spans="4:5" ht="25.5">
      <c r="D427" s="89"/>
      <c r="E427" s="90"/>
    </row>
    <row r="428" spans="4:5" ht="25.5">
      <c r="D428" s="89"/>
      <c r="E428" s="90"/>
    </row>
    <row r="429" spans="4:5" ht="25.5">
      <c r="D429" s="89"/>
      <c r="E429" s="90"/>
    </row>
    <row r="430" spans="4:5" ht="25.5">
      <c r="D430" s="89"/>
      <c r="E430" s="90"/>
    </row>
    <row r="431" spans="4:5" ht="25.5">
      <c r="D431" s="89"/>
      <c r="E431" s="90"/>
    </row>
    <row r="432" spans="4:5" ht="25.5">
      <c r="D432" s="89"/>
      <c r="E432" s="90"/>
    </row>
    <row r="433" spans="4:5" ht="25.5">
      <c r="D433" s="89"/>
      <c r="E433" s="90"/>
    </row>
    <row r="434" spans="4:5" ht="25.5">
      <c r="D434" s="89"/>
      <c r="E434" s="90"/>
    </row>
    <row r="435" spans="4:5" ht="25.5">
      <c r="D435" s="89"/>
      <c r="E435" s="90"/>
    </row>
    <row r="436" spans="4:5" ht="25.5">
      <c r="D436" s="89"/>
      <c r="E436" s="90"/>
    </row>
    <row r="437" spans="4:5" ht="25.5">
      <c r="D437" s="89"/>
      <c r="E437" s="90"/>
    </row>
    <row r="438" spans="4:5" ht="25.5">
      <c r="D438" s="89"/>
      <c r="E438" s="90"/>
    </row>
    <row r="439" spans="4:5" ht="25.5">
      <c r="D439" s="89"/>
      <c r="E439" s="90"/>
    </row>
    <row r="440" spans="4:5" ht="25.5">
      <c r="D440" s="89"/>
      <c r="E440" s="90"/>
    </row>
    <row r="441" spans="4:5" ht="25.5">
      <c r="D441" s="89"/>
      <c r="E441" s="90"/>
    </row>
    <row r="442" spans="4:5" ht="25.5">
      <c r="D442" s="89"/>
      <c r="E442" s="90"/>
    </row>
    <row r="443" spans="4:5" ht="25.5">
      <c r="D443" s="89"/>
      <c r="E443" s="90"/>
    </row>
    <row r="444" spans="4:5" ht="25.5">
      <c r="D444" s="89"/>
      <c r="E444" s="90"/>
    </row>
    <row r="445" spans="4:5" ht="25.5">
      <c r="D445" s="89"/>
      <c r="E445" s="90"/>
    </row>
    <row r="446" spans="4:5" ht="25.5">
      <c r="D446" s="89"/>
      <c r="E446" s="90"/>
    </row>
    <row r="447" spans="4:5" ht="25.5">
      <c r="D447" s="89"/>
      <c r="E447" s="90"/>
    </row>
    <row r="448" spans="4:5" ht="25.5">
      <c r="D448" s="89"/>
      <c r="E448" s="90"/>
    </row>
    <row r="449" spans="4:5" ht="25.5">
      <c r="D449" s="89"/>
      <c r="E449" s="90"/>
    </row>
    <row r="450" spans="4:5" ht="25.5">
      <c r="D450" s="89"/>
      <c r="E450" s="90"/>
    </row>
    <row r="451" spans="4:5" ht="25.5">
      <c r="D451" s="89"/>
      <c r="E451" s="90"/>
    </row>
    <row r="452" spans="4:5" ht="25.5">
      <c r="D452" s="89"/>
      <c r="E452" s="90"/>
    </row>
    <row r="453" spans="4:5" ht="25.5">
      <c r="D453" s="89"/>
      <c r="E453" s="90"/>
    </row>
    <row r="454" spans="4:5" ht="25.5">
      <c r="D454" s="89"/>
      <c r="E454" s="90"/>
    </row>
    <row r="455" spans="4:5" ht="25.5">
      <c r="D455" s="89"/>
      <c r="E455" s="90"/>
    </row>
    <row r="456" spans="4:5" ht="25.5">
      <c r="D456" s="89"/>
      <c r="E456" s="90"/>
    </row>
    <row r="457" spans="4:5" ht="25.5">
      <c r="D457" s="89"/>
      <c r="E457" s="90"/>
    </row>
    <row r="458" spans="4:5" ht="25.5">
      <c r="D458" s="89"/>
      <c r="E458" s="90"/>
    </row>
    <row r="459" spans="4:5" ht="25.5">
      <c r="D459" s="89"/>
      <c r="E459" s="90"/>
    </row>
    <row r="460" spans="4:5" ht="25.5">
      <c r="D460" s="89"/>
      <c r="E460" s="90"/>
    </row>
    <row r="461" spans="4:5" ht="25.5">
      <c r="D461" s="89"/>
      <c r="E461" s="90"/>
    </row>
    <row r="462" spans="4:5" ht="25.5">
      <c r="D462" s="89"/>
      <c r="E462" s="90"/>
    </row>
    <row r="463" spans="4:5" ht="25.5">
      <c r="D463" s="89"/>
      <c r="E463" s="90"/>
    </row>
    <row r="464" spans="4:5" ht="25.5">
      <c r="D464" s="89"/>
      <c r="E464" s="90"/>
    </row>
    <row r="465" spans="4:5" ht="25.5">
      <c r="D465" s="89"/>
      <c r="E465" s="90"/>
    </row>
    <row r="466" spans="4:5" ht="25.5">
      <c r="D466" s="89"/>
      <c r="E466" s="90"/>
    </row>
    <row r="467" spans="4:5" ht="25.5">
      <c r="D467" s="89"/>
      <c r="E467" s="90"/>
    </row>
    <row r="468" spans="4:5" ht="25.5">
      <c r="D468" s="89"/>
      <c r="E468" s="90"/>
    </row>
    <row r="469" spans="4:5" ht="25.5">
      <c r="D469" s="89"/>
      <c r="E469" s="90"/>
    </row>
    <row r="470" spans="4:5" ht="25.5">
      <c r="D470" s="89"/>
      <c r="E470" s="90"/>
    </row>
    <row r="471" spans="4:5" ht="25.5">
      <c r="D471" s="89"/>
      <c r="E471" s="90"/>
    </row>
    <row r="472" spans="4:5" ht="25.5">
      <c r="D472" s="89"/>
      <c r="E472" s="90"/>
    </row>
    <row r="473" spans="4:5" ht="25.5">
      <c r="D473" s="89"/>
      <c r="E473" s="90"/>
    </row>
    <row r="474" spans="4:5" ht="25.5">
      <c r="D474" s="89"/>
      <c r="E474" s="90"/>
    </row>
    <row r="475" spans="4:5" ht="25.5">
      <c r="D475" s="89"/>
      <c r="E475" s="90"/>
    </row>
    <row r="476" spans="4:5" ht="25.5">
      <c r="D476" s="89"/>
      <c r="E476" s="90"/>
    </row>
    <row r="477" spans="4:5" ht="25.5">
      <c r="D477" s="89"/>
      <c r="E477" s="90"/>
    </row>
    <row r="478" spans="4:5" ht="25.5">
      <c r="D478" s="89"/>
      <c r="E478" s="90"/>
    </row>
    <row r="479" spans="4:5" ht="25.5">
      <c r="D479" s="89"/>
      <c r="E479" s="90"/>
    </row>
    <row r="480" spans="4:5" ht="25.5">
      <c r="D480" s="89"/>
      <c r="E480" s="90"/>
    </row>
    <row r="481" spans="4:5" ht="25.5">
      <c r="D481" s="89"/>
      <c r="E481" s="90"/>
    </row>
    <row r="482" spans="4:5" ht="25.5">
      <c r="D482" s="89"/>
      <c r="E482" s="90"/>
    </row>
    <row r="483" spans="4:5" ht="25.5">
      <c r="D483" s="89"/>
      <c r="E483" s="90"/>
    </row>
    <row r="484" spans="4:5" ht="25.5">
      <c r="D484" s="89"/>
      <c r="E484" s="90"/>
    </row>
    <row r="485" spans="4:5" ht="25.5">
      <c r="D485" s="89"/>
      <c r="E485" s="90"/>
    </row>
    <row r="486" spans="4:5" ht="25.5">
      <c r="D486" s="89"/>
      <c r="E486" s="90"/>
    </row>
    <row r="487" spans="4:5" ht="25.5">
      <c r="D487" s="89"/>
      <c r="E487" s="90"/>
    </row>
    <row r="488" spans="4:5" ht="25.5">
      <c r="D488" s="89"/>
      <c r="E488" s="90"/>
    </row>
    <row r="489" spans="4:5" ht="25.5">
      <c r="D489" s="89"/>
      <c r="E489" s="90"/>
    </row>
    <row r="490" spans="4:5" ht="25.5">
      <c r="D490" s="89"/>
      <c r="E490" s="90"/>
    </row>
    <row r="491" spans="4:5" ht="25.5">
      <c r="D491" s="89"/>
      <c r="E491" s="90"/>
    </row>
    <row r="492" spans="4:5" ht="25.5">
      <c r="D492" s="89"/>
      <c r="E492" s="90"/>
    </row>
    <row r="493" spans="4:5" ht="25.5">
      <c r="D493" s="89"/>
      <c r="E493" s="90"/>
    </row>
    <row r="494" spans="4:5" ht="25.5">
      <c r="D494" s="89"/>
      <c r="E494" s="90"/>
    </row>
    <row r="495" spans="4:5" ht="25.5">
      <c r="D495" s="89"/>
      <c r="E495" s="90"/>
    </row>
    <row r="496" spans="4:5" ht="25.5">
      <c r="D496" s="89"/>
      <c r="E496" s="90"/>
    </row>
    <row r="497" spans="4:5" ht="25.5">
      <c r="D497" s="89"/>
      <c r="E497" s="90"/>
    </row>
    <row r="498" spans="4:5" ht="25.5">
      <c r="D498" s="89"/>
      <c r="E498" s="90"/>
    </row>
    <row r="499" spans="4:5" ht="25.5">
      <c r="D499" s="89"/>
      <c r="E499" s="90"/>
    </row>
    <row r="500" spans="4:5" ht="25.5">
      <c r="D500" s="89"/>
      <c r="E500" s="90"/>
    </row>
    <row r="501" spans="4:5" ht="25.5">
      <c r="D501" s="89"/>
      <c r="E501" s="90"/>
    </row>
    <row r="502" spans="4:5" ht="25.5">
      <c r="D502" s="89"/>
      <c r="E502" s="90"/>
    </row>
    <row r="503" spans="4:5" ht="25.5">
      <c r="D503" s="89"/>
      <c r="E503" s="90"/>
    </row>
    <row r="504" spans="4:5" ht="25.5">
      <c r="D504" s="89"/>
      <c r="E504" s="90"/>
    </row>
    <row r="505" spans="4:5" ht="25.5">
      <c r="D505" s="89"/>
      <c r="E505" s="90"/>
    </row>
    <row r="506" spans="4:5" ht="25.5">
      <c r="D506" s="89"/>
      <c r="E506" s="90"/>
    </row>
    <row r="507" spans="4:5" ht="25.5">
      <c r="D507" s="89"/>
      <c r="E507" s="90"/>
    </row>
    <row r="508" spans="4:5" ht="25.5">
      <c r="D508" s="89"/>
      <c r="E508" s="90"/>
    </row>
    <row r="509" spans="4:5" ht="25.5">
      <c r="D509" s="89"/>
      <c r="E509" s="90"/>
    </row>
    <row r="510" spans="4:5" ht="25.5">
      <c r="D510" s="89"/>
      <c r="E510" s="90"/>
    </row>
    <row r="511" spans="4:5" ht="25.5">
      <c r="D511" s="89"/>
      <c r="E511" s="90"/>
    </row>
    <row r="512" spans="4:5" ht="25.5">
      <c r="D512" s="89"/>
      <c r="E512" s="90"/>
    </row>
    <row r="513" spans="4:5" ht="25.5">
      <c r="D513" s="89"/>
      <c r="E513" s="90"/>
    </row>
    <row r="514" spans="4:5" ht="25.5">
      <c r="D514" s="89"/>
      <c r="E514" s="90"/>
    </row>
    <row r="515" spans="4:5" ht="25.5">
      <c r="D515" s="89"/>
      <c r="E515" s="90"/>
    </row>
    <row r="516" spans="4:5" ht="25.5">
      <c r="D516" s="89"/>
      <c r="E516" s="90"/>
    </row>
    <row r="517" spans="4:5" ht="25.5">
      <c r="D517" s="89"/>
      <c r="E517" s="90"/>
    </row>
    <row r="518" spans="4:5" ht="25.5">
      <c r="D518" s="89"/>
      <c r="E518" s="90"/>
    </row>
    <row r="519" spans="4:5" ht="25.5">
      <c r="D519" s="89"/>
      <c r="E519" s="90"/>
    </row>
    <row r="520" spans="4:5" ht="25.5">
      <c r="D520" s="89"/>
      <c r="E520" s="90"/>
    </row>
    <row r="521" spans="4:5" ht="25.5">
      <c r="D521" s="96"/>
      <c r="E521" s="97"/>
    </row>
  </sheetData>
  <mergeCells count="60">
    <mergeCell ref="C3:C4"/>
    <mergeCell ref="D3:D4"/>
    <mergeCell ref="E3:E4"/>
    <mergeCell ref="C19:C20"/>
    <mergeCell ref="D19:D20"/>
    <mergeCell ref="E19:E20"/>
    <mergeCell ref="C141:E141"/>
    <mergeCell ref="I115:J115"/>
    <mergeCell ref="G45:J45"/>
    <mergeCell ref="F143:G143"/>
    <mergeCell ref="F141:G141"/>
    <mergeCell ref="C143:E143"/>
    <mergeCell ref="F142:G142"/>
    <mergeCell ref="C140:E140"/>
    <mergeCell ref="C142:E142"/>
    <mergeCell ref="A115:A134"/>
    <mergeCell ref="C136:G136"/>
    <mergeCell ref="F140:G140"/>
    <mergeCell ref="C137:J137"/>
    <mergeCell ref="F139:G139"/>
    <mergeCell ref="C139:E139"/>
    <mergeCell ref="I116:J134"/>
    <mergeCell ref="B115:B134"/>
    <mergeCell ref="C135:G135"/>
    <mergeCell ref="B46:B100"/>
    <mergeCell ref="A101:A114"/>
    <mergeCell ref="I101:J101"/>
    <mergeCell ref="I102:J114"/>
    <mergeCell ref="A46:A100"/>
    <mergeCell ref="B101:B114"/>
    <mergeCell ref="I3:J4"/>
    <mergeCell ref="A40:J40"/>
    <mergeCell ref="A41:A45"/>
    <mergeCell ref="B41:B45"/>
    <mergeCell ref="C41:C45"/>
    <mergeCell ref="D41:D45"/>
    <mergeCell ref="E41:E45"/>
    <mergeCell ref="F41:F44"/>
    <mergeCell ref="G41:J41"/>
    <mergeCell ref="H43:H44"/>
    <mergeCell ref="G43:G44"/>
    <mergeCell ref="I21:J39"/>
    <mergeCell ref="A19:A39"/>
    <mergeCell ref="B19:B39"/>
    <mergeCell ref="F19:F20"/>
    <mergeCell ref="G19:G20"/>
    <mergeCell ref="H19:H20"/>
    <mergeCell ref="I19:J20"/>
    <mergeCell ref="I43:I44"/>
    <mergeCell ref="J43:J44"/>
    <mergeCell ref="K12:K13"/>
    <mergeCell ref="I5:J18"/>
    <mergeCell ref="A1:J1"/>
    <mergeCell ref="C2:E2"/>
    <mergeCell ref="G2:J2"/>
    <mergeCell ref="A3:A18"/>
    <mergeCell ref="B3:B18"/>
    <mergeCell ref="F3:F4"/>
    <mergeCell ref="G3:G4"/>
    <mergeCell ref="H3:H4"/>
  </mergeCells>
  <dataValidations count="2">
    <dataValidation type="list" showInputMessage="1" showErrorMessage="1" sqref="D102:D114 D46:D100 D21:D39 D5:D18 D116:D134">
      <formula1>$Y$5:$Z$5</formula1>
    </dataValidation>
    <dataValidation type="list" showInputMessage="1" showErrorMessage="1" sqref="E102:E114 E5:E18 E21:E39 E116:E134">
      <formula1>$Y$6:$AI$6</formula1>
    </dataValidation>
  </dataValidations>
  <printOptions/>
  <pageMargins left="2.07" right="0.75" top="1" bottom="1" header="0.5" footer="0.5"/>
  <pageSetup horizontalDpi="600" verticalDpi="600" orientation="portrait" paperSize="9" scale="40" r:id="rId1"/>
  <headerFooter alignWithMargins="0">
    <oddHeader>&amp;L&amp;"Times New Roman,標準"&amp;F&amp;A&amp;R&amp;"Times New Roman,標準"&amp;D&amp;"新細明體,標準" 第 &amp;P 頁</oddHeader>
  </headerFooter>
  <rowBreaks count="3" manualBreakCount="3">
    <brk id="39" max="255" man="1"/>
    <brk id="100" max="10" man="1"/>
    <brk id="131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</dc:creator>
  <cp:keywords/>
  <dc:description/>
  <cp:lastModifiedBy> </cp:lastModifiedBy>
  <cp:lastPrinted>2009-09-08T07:14:56Z</cp:lastPrinted>
  <dcterms:created xsi:type="dcterms:W3CDTF">2007-04-23T06:01:45Z</dcterms:created>
  <dcterms:modified xsi:type="dcterms:W3CDTF">2009-09-08T07:15:54Z</dcterms:modified>
  <cp:category/>
  <cp:version/>
  <cp:contentType/>
  <cp:contentStatus/>
</cp:coreProperties>
</file>