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firstSheet="1" activeTab="3"/>
  </bookViews>
  <sheets>
    <sheet name="營業基金-損益綜計表1" sheetId="1" r:id="rId1"/>
    <sheet name="營業基金-損益綜計表2" sheetId="2" r:id="rId2"/>
    <sheet name="作業基金-收支餘絀綜計表1" sheetId="3" r:id="rId3"/>
    <sheet name="作業基金-收支餘絀綜計表2" sheetId="4" r:id="rId4"/>
  </sheets>
  <externalReferences>
    <externalReference r:id="rId7"/>
    <externalReference r:id="rId8"/>
  </externalReferences>
  <definedNames>
    <definedName name="\c">#REF!</definedName>
    <definedName name="_xlnm.Print_Area" localSheetId="2">'作業基金-收支餘絀綜計表1'!$A$7:$G$34</definedName>
    <definedName name="_xlnm.Print_Area" localSheetId="3">'作業基金-收支餘絀綜計表2'!$A$6:$AC$33</definedName>
    <definedName name="_xlnm.Print_Titles" localSheetId="2">'作業基金-收支餘絀綜計表1'!$1:$6</definedName>
    <definedName name="_xlnm.Print_Titles" localSheetId="3">'作業基金-收支餘絀綜計表2'!$1:$5</definedName>
    <definedName name="_xlnm.Print_Titles" localSheetId="0">'營業基金-損益綜計表1'!$1:$6</definedName>
    <definedName name="_xlnm.Print_Titles" localSheetId="1">'營業基金-損益綜計表2'!$1:$6</definedName>
  </definedNames>
  <calcPr fullCalcOnLoad="1"/>
</workbook>
</file>

<file path=xl/sharedStrings.xml><?xml version="1.0" encoding="utf-8"?>
<sst xmlns="http://schemas.openxmlformats.org/spreadsheetml/2006/main" count="204" uniqueCount="121">
  <si>
    <t>比較增減(─)</t>
  </si>
  <si>
    <t>金額</t>
  </si>
  <si>
    <t>營業收入</t>
  </si>
  <si>
    <t xml:space="preserve">    勞務收入</t>
  </si>
  <si>
    <t xml:space="preserve">    銷貨收入</t>
  </si>
  <si>
    <t xml:space="preserve">    其他營業收入</t>
  </si>
  <si>
    <t>營業成本</t>
  </si>
  <si>
    <t xml:space="preserve">    勞務成本</t>
  </si>
  <si>
    <t xml:space="preserve">    銷貨成本</t>
  </si>
  <si>
    <t xml:space="preserve">    其他營業成本</t>
  </si>
  <si>
    <t>營業毛利(毛損一)</t>
  </si>
  <si>
    <t>營業費用</t>
  </si>
  <si>
    <t xml:space="preserve">    業務費用</t>
  </si>
  <si>
    <t xml:space="preserve">    管理費用</t>
  </si>
  <si>
    <t>營業利益(損失一)</t>
  </si>
  <si>
    <t>營業外收入</t>
  </si>
  <si>
    <t xml:space="preserve">    其他營業外收入</t>
  </si>
  <si>
    <t>營業外費用</t>
  </si>
  <si>
    <t xml:space="preserve">    財務費用</t>
  </si>
  <si>
    <t xml:space="preserve">    其他營業外費用</t>
  </si>
  <si>
    <t xml:space="preserve">營業外利益（損失─) </t>
  </si>
  <si>
    <t>本期純益</t>
  </si>
  <si>
    <t>新竹縣附屬單位預算</t>
  </si>
  <si>
    <t>損  益  綜  計  表</t>
  </si>
  <si>
    <t>(依收支科目分列)</t>
  </si>
  <si>
    <t xml:space="preserve"> </t>
  </si>
  <si>
    <t>單位：新台幣千元</t>
  </si>
  <si>
    <t>前年度決算數</t>
  </si>
  <si>
    <t xml:space="preserve">科            目    </t>
  </si>
  <si>
    <t>本年度預計數</t>
  </si>
  <si>
    <t>上年度預算數</t>
  </si>
  <si>
    <t>％</t>
  </si>
  <si>
    <r>
      <t xml:space="preserve">    </t>
    </r>
    <r>
      <rPr>
        <sz val="10"/>
        <rFont val="細明體"/>
        <family val="3"/>
      </rPr>
      <t>其他營業費用</t>
    </r>
  </si>
  <si>
    <r>
      <t xml:space="preserve">    </t>
    </r>
    <r>
      <rPr>
        <sz val="10"/>
        <rFont val="細明體"/>
        <family val="3"/>
      </rPr>
      <t>財務收入</t>
    </r>
  </si>
  <si>
    <t>新竹縣附屬單位預算</t>
  </si>
  <si>
    <r>
      <t>損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計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表</t>
    </r>
  </si>
  <si>
    <r>
      <t>(</t>
    </r>
    <r>
      <rPr>
        <sz val="12"/>
        <rFont val="標楷體"/>
        <family val="4"/>
      </rPr>
      <t>依基金別分列</t>
    </r>
    <r>
      <rPr>
        <sz val="12"/>
        <rFont val="Times New Roman"/>
        <family val="1"/>
      </rPr>
      <t>)</t>
    </r>
  </si>
  <si>
    <r>
      <t>科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目</t>
    </r>
    <r>
      <rPr>
        <sz val="10"/>
        <rFont val="Times New Roman"/>
        <family val="1"/>
      </rPr>
      <t xml:space="preserve">    </t>
    </r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</si>
  <si>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計</t>
    </r>
  </si>
  <si>
    <t>瓦斯管理處</t>
  </si>
  <si>
    <t>肉品市場</t>
  </si>
  <si>
    <r>
      <t xml:space="preserve">    </t>
    </r>
    <r>
      <rPr>
        <sz val="10"/>
        <rFont val="標楷體"/>
        <family val="4"/>
      </rPr>
      <t>勞務收入</t>
    </r>
  </si>
  <si>
    <r>
      <t xml:space="preserve">    </t>
    </r>
    <r>
      <rPr>
        <sz val="10"/>
        <rFont val="標楷體"/>
        <family val="4"/>
      </rPr>
      <t>銷貨收入</t>
    </r>
  </si>
  <si>
    <r>
      <t xml:space="preserve">    </t>
    </r>
    <r>
      <rPr>
        <sz val="10"/>
        <rFont val="標楷體"/>
        <family val="4"/>
      </rPr>
      <t>其他營業收入</t>
    </r>
  </si>
  <si>
    <r>
      <t xml:space="preserve">    </t>
    </r>
    <r>
      <rPr>
        <sz val="10"/>
        <rFont val="標楷體"/>
        <family val="4"/>
      </rPr>
      <t>勞務成本</t>
    </r>
  </si>
  <si>
    <r>
      <t xml:space="preserve">    </t>
    </r>
    <r>
      <rPr>
        <sz val="10"/>
        <rFont val="標楷體"/>
        <family val="4"/>
      </rPr>
      <t>銷貨成本</t>
    </r>
  </si>
  <si>
    <r>
      <t xml:space="preserve">    </t>
    </r>
    <r>
      <rPr>
        <sz val="10"/>
        <rFont val="標楷體"/>
        <family val="4"/>
      </rPr>
      <t>其他營業成本</t>
    </r>
  </si>
  <si>
    <r>
      <t>營業毛利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毛損一</t>
    </r>
    <r>
      <rPr>
        <sz val="10"/>
        <color indexed="10"/>
        <rFont val="Times New Roman"/>
        <family val="1"/>
      </rPr>
      <t>)</t>
    </r>
  </si>
  <si>
    <r>
      <t xml:space="preserve">    </t>
    </r>
    <r>
      <rPr>
        <sz val="10"/>
        <rFont val="標楷體"/>
        <family val="4"/>
      </rPr>
      <t>業務費用</t>
    </r>
  </si>
  <si>
    <r>
      <t xml:space="preserve">    </t>
    </r>
    <r>
      <rPr>
        <sz val="10"/>
        <rFont val="標楷體"/>
        <family val="4"/>
      </rPr>
      <t>管理費用</t>
    </r>
  </si>
  <si>
    <r>
      <t xml:space="preserve">    </t>
    </r>
    <r>
      <rPr>
        <sz val="10"/>
        <rFont val="標楷體"/>
        <family val="4"/>
      </rPr>
      <t>其他營業費用</t>
    </r>
  </si>
  <si>
    <r>
      <t>營業利益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損失一</t>
    </r>
    <r>
      <rPr>
        <sz val="10"/>
        <color indexed="10"/>
        <rFont val="Times New Roman"/>
        <family val="1"/>
      </rPr>
      <t>)</t>
    </r>
  </si>
  <si>
    <r>
      <t xml:space="preserve">    </t>
    </r>
    <r>
      <rPr>
        <sz val="10"/>
        <rFont val="標楷體"/>
        <family val="4"/>
      </rPr>
      <t>財務收入</t>
    </r>
  </si>
  <si>
    <r>
      <t xml:space="preserve">    </t>
    </r>
    <r>
      <rPr>
        <sz val="10"/>
        <rFont val="標楷體"/>
        <family val="4"/>
      </rPr>
      <t>其他營業外收入</t>
    </r>
  </si>
  <si>
    <r>
      <t xml:space="preserve">    </t>
    </r>
    <r>
      <rPr>
        <sz val="10"/>
        <rFont val="標楷體"/>
        <family val="4"/>
      </rPr>
      <t>財務費用</t>
    </r>
  </si>
  <si>
    <r>
      <t xml:space="preserve">    </t>
    </r>
    <r>
      <rPr>
        <sz val="10"/>
        <rFont val="標楷體"/>
        <family val="4"/>
      </rPr>
      <t>其他營業外費用</t>
    </r>
  </si>
  <si>
    <r>
      <t>營業外利益（損失─</t>
    </r>
    <r>
      <rPr>
        <sz val="10"/>
        <color indexed="10"/>
        <rFont val="Times New Roman"/>
        <family val="1"/>
      </rPr>
      <t xml:space="preserve">) </t>
    </r>
  </si>
  <si>
    <t>(依收支科目分列)</t>
  </si>
  <si>
    <t xml:space="preserve">    其他業務收入</t>
  </si>
  <si>
    <t xml:space="preserve">    其他業務成本</t>
  </si>
  <si>
    <t xml:space="preserve">    財務收入</t>
  </si>
  <si>
    <t xml:space="preserve">    其他業務外收入</t>
  </si>
  <si>
    <t xml:space="preserve">    其他業務外費用</t>
  </si>
  <si>
    <t>(依基金別分列)</t>
  </si>
  <si>
    <t>科              目</t>
  </si>
  <si>
    <t>業務收入</t>
  </si>
  <si>
    <t>業務外收入</t>
  </si>
  <si>
    <t>業務外費用</t>
  </si>
  <si>
    <t xml:space="preserve">業務外賸餘（短絀─) </t>
  </si>
  <si>
    <t>收  支  餘  絀  綜  計  表</t>
  </si>
  <si>
    <t>業務收入</t>
  </si>
  <si>
    <t xml:space="preserve">    勞務收入</t>
  </si>
  <si>
    <t xml:space="preserve">    銷貨收入</t>
  </si>
  <si>
    <t xml:space="preserve">    投融資業務收入</t>
  </si>
  <si>
    <r>
      <t xml:space="preserve">    </t>
    </r>
    <r>
      <rPr>
        <sz val="11"/>
        <rFont val="新細明體"/>
        <family val="1"/>
      </rPr>
      <t>醫療收入</t>
    </r>
  </si>
  <si>
    <t xml:space="preserve">    徵收收入</t>
  </si>
  <si>
    <t xml:space="preserve">    福利收入</t>
  </si>
  <si>
    <t>業務成本與費用</t>
  </si>
  <si>
    <t xml:space="preserve">    勞務成本</t>
  </si>
  <si>
    <t xml:space="preserve">    銷貨成本</t>
  </si>
  <si>
    <t xml:space="preserve">    投融資業務成本</t>
  </si>
  <si>
    <r>
      <t xml:space="preserve">    </t>
    </r>
    <r>
      <rPr>
        <sz val="11"/>
        <rFont val="新細明體"/>
        <family val="1"/>
      </rPr>
      <t>醫療成本</t>
    </r>
  </si>
  <si>
    <t xml:space="preserve">    福利成本</t>
  </si>
  <si>
    <r>
      <t xml:space="preserve">    </t>
    </r>
    <r>
      <rPr>
        <sz val="11"/>
        <rFont val="新細明體"/>
        <family val="1"/>
      </rPr>
      <t>行銷及業務費用</t>
    </r>
  </si>
  <si>
    <t xml:space="preserve">    管理及總務費用</t>
  </si>
  <si>
    <t xml:space="preserve">    研究發展及訓練費用</t>
  </si>
  <si>
    <t xml:space="preserve">    其他業務費用</t>
  </si>
  <si>
    <t>業務賸餘(短絀一)</t>
  </si>
  <si>
    <t>業務外收入</t>
  </si>
  <si>
    <t>業務外費用</t>
  </si>
  <si>
    <t xml:space="preserve">    財務費用</t>
  </si>
  <si>
    <t xml:space="preserve">業務外賸餘（短絀一) </t>
  </si>
  <si>
    <t>本期賸餘（短絀一）</t>
  </si>
  <si>
    <t xml:space="preserve"> 新竹縣</t>
  </si>
  <si>
    <t>附屬單位預算</t>
  </si>
  <si>
    <t xml:space="preserve">收   支   餘   絀 </t>
  </si>
  <si>
    <t>綜   計   表</t>
  </si>
  <si>
    <t>中華民國</t>
  </si>
  <si>
    <t>總             計</t>
  </si>
  <si>
    <t>衛生局暨各鄉鎮市衛生所醫療循環基金</t>
  </si>
  <si>
    <t>慢性病防治所醫療循環基金</t>
  </si>
  <si>
    <t>仁智國民住宅維護基金</t>
  </si>
  <si>
    <t>輔助公教人員購置住宅基金</t>
  </si>
  <si>
    <t>縣治遷建第二期建設基金</t>
  </si>
  <si>
    <t xml:space="preserve">    醫療收入</t>
  </si>
  <si>
    <t xml:space="preserve">    醫療成本</t>
  </si>
  <si>
    <t xml:space="preserve">    行銷及業務費用</t>
  </si>
  <si>
    <t>本期賸餘（短絀─）</t>
  </si>
  <si>
    <t>平均地權基金</t>
  </si>
  <si>
    <t>農業發展基金</t>
  </si>
  <si>
    <t>環境污染防制基金</t>
  </si>
  <si>
    <t>工業區開發基金</t>
  </si>
  <si>
    <t>社會福利基金</t>
  </si>
  <si>
    <t>新豐松林社區區段徵收開發計畫建設基金</t>
  </si>
  <si>
    <t>明德市地重劃基金</t>
  </si>
  <si>
    <t>福利互助基金</t>
  </si>
  <si>
    <t>本年度預算數</t>
  </si>
  <si>
    <r>
      <t xml:space="preserve">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年度</t>
    </r>
  </si>
  <si>
    <r>
      <t xml:space="preserve">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年度</t>
    </r>
  </si>
  <si>
    <r>
      <t>中華民國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年度</t>
    </r>
  </si>
  <si>
    <r>
      <t>91</t>
    </r>
    <r>
      <rPr>
        <sz val="12"/>
        <rFont val="新細明體"/>
        <family val="0"/>
      </rPr>
      <t>年度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</si>
</sst>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_(* #,##0.0_);_(* \(#,##0.0\);_(* &quot;-&quot;_);_(@_)"/>
    <numFmt numFmtId="179" formatCode="_(* #,##0.00_);_(* \(#,##0.00\);_(* &quot;-&quot;_);_(@_)"/>
    <numFmt numFmtId="180" formatCode="_-* #,##0_-;\-* #,##0_-;_-* &quot;-&quot;??_-;_-@_-"/>
    <numFmt numFmtId="181" formatCode="_(* #,##0_);_(* \(#,##0\);_(* &quot;-&quot;??_);_(@_)"/>
    <numFmt numFmtId="182" formatCode="#,##0_);\(#,##0\)"/>
    <numFmt numFmtId="183" formatCode="#,##0;\(\-\)#,##0"/>
    <numFmt numFmtId="184" formatCode="#,##0.00;\(\-\)#,##0.00"/>
    <numFmt numFmtId="185" formatCode="#,##0_);[Red]\(#,##0\)"/>
    <numFmt numFmtId="186" formatCode="#,##0_ "/>
    <numFmt numFmtId="187" formatCode="#,##0.00_);[Red]\(#,##0.00\)"/>
    <numFmt numFmtId="188" formatCode="#,##0.0_);[Red]\(#,##0.0\)"/>
    <numFmt numFmtId="189" formatCode="#,##0.00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m&quot;月&quot;d&quot;日&quot;"/>
    <numFmt numFmtId="197" formatCode="_(* #,##0.000_);_(* \(#,##0.000\);_(* &quot;-&quot;_);_(@_)"/>
    <numFmt numFmtId="198" formatCode="0.000000"/>
    <numFmt numFmtId="199" formatCode="0.00000"/>
    <numFmt numFmtId="200" formatCode="0.0000"/>
    <numFmt numFmtId="201" formatCode="0.000"/>
    <numFmt numFmtId="202" formatCode="_-* #,##0.0_-;\-* #,##0.0_-;_-* &quot;-&quot;??_-;_-@_-"/>
    <numFmt numFmtId="203" formatCode="0.0"/>
    <numFmt numFmtId="204" formatCode="0.0000000"/>
    <numFmt numFmtId="205" formatCode="0.00000000"/>
    <numFmt numFmtId="206" formatCode="0.000000000"/>
    <numFmt numFmtId="207" formatCode="_(* #,##0.0_);_(* \(#,##0.0\);_(* &quot;-&quot;??_);_(@_)"/>
    <numFmt numFmtId="208" formatCode="_(* #,##0.0000_);_(* \(#,##0.0000\);_(* &quot;-&quot;_);_(@_)"/>
    <numFmt numFmtId="209" formatCode="_-* #,##0.000_-;\-* #,##0.000_-;_-* &quot;-&quot;??_-;_-@_-"/>
    <numFmt numFmtId="210" formatCode="_-* #,##0.0000_-;\-* #,##0.0000_-;_-* &quot;-&quot;??_-;_-@_-"/>
    <numFmt numFmtId="211" formatCode="_(* #,##0.000_);_(* \(#,##0.000\);_(* &quot;-&quot;??_);_(@_)"/>
    <numFmt numFmtId="212" formatCode="#,##0.0_);\(#,##0.0\)"/>
    <numFmt numFmtId="213" formatCode="#,##0.00_);\(#,##0.00\)"/>
    <numFmt numFmtId="214" formatCode="0.00_);[Red]\(0.00\)"/>
    <numFmt numFmtId="215" formatCode="0.00_);\(0.00\)"/>
    <numFmt numFmtId="216" formatCode="#,##0_)\);\)\(#,##0\)"/>
    <numFmt numFmtId="217" formatCode="_(\-\)* #,##0_-;\-* #,##0_-;_-* &quot;-&quot;??_-;_-@_-"/>
    <numFmt numFmtId="218" formatCode="_(\-\)* #,##0_(\-\);\-* #,##0_-;_-* &quot;-&quot;??_-;_-@_-"/>
    <numFmt numFmtId="219" formatCode="\(_)\(\-\)* #,##0_(\-\);\-* #,##0_-;_-* &quot;-&quot;??_-;_-@_-"/>
    <numFmt numFmtId="220" formatCode="0.00_ "/>
    <numFmt numFmtId="221" formatCode="0_ "/>
    <numFmt numFmtId="222" formatCode="#,##0.0_ "/>
    <numFmt numFmtId="223" formatCode="_(* #,##0.0000_);_(* \(#,##0.0000\);_(* &quot;-&quot;??_);_(@_)"/>
    <numFmt numFmtId="224" formatCode="\-"/>
    <numFmt numFmtId="225" formatCode="0_);[Red]\(0\)"/>
    <numFmt numFmtId="226" formatCode="#,##0.0;\(\-\)#,##0.0"/>
    <numFmt numFmtId="227" formatCode="0_);\(0\)"/>
    <numFmt numFmtId="228" formatCode="0.0_);\(0.0\)"/>
    <numFmt numFmtId="229" formatCode="#,##0.000;\(\-\)#,##0.000"/>
    <numFmt numFmtId="230" formatCode="0.0_ "/>
    <numFmt numFmtId="231" formatCode="#,##0.000_);[Red]\(#,##0.0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</numFmts>
  <fonts count="40">
    <font>
      <sz val="12"/>
      <name val="新細明體"/>
      <family val="0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u val="single"/>
      <sz val="20"/>
      <name val="標楷體"/>
      <family val="4"/>
    </font>
    <font>
      <u val="single"/>
      <sz val="14"/>
      <name val="標楷體"/>
      <family val="4"/>
    </font>
    <font>
      <b/>
      <u val="single"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10"/>
      <name val="Times New Roman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color indexed="10"/>
      <name val="細明體"/>
      <family val="3"/>
    </font>
    <font>
      <sz val="10"/>
      <name val="細明體"/>
      <family val="3"/>
    </font>
    <font>
      <b/>
      <u val="single"/>
      <sz val="16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u val="single"/>
      <sz val="18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新細明體"/>
      <family val="1"/>
    </font>
    <font>
      <u val="single"/>
      <sz val="18"/>
      <name val="標楷體"/>
      <family val="4"/>
    </font>
    <font>
      <b/>
      <u val="single"/>
      <sz val="12"/>
      <name val="標楷體"/>
      <family val="4"/>
    </font>
    <font>
      <sz val="11"/>
      <color indexed="10"/>
      <name val="Times New Roman"/>
      <family val="1"/>
    </font>
    <font>
      <sz val="11"/>
      <color indexed="10"/>
      <name val="新細明體"/>
      <family val="1"/>
    </font>
    <font>
      <sz val="11"/>
      <name val="Times New Roman"/>
      <family val="1"/>
    </font>
    <font>
      <sz val="11"/>
      <color indexed="8"/>
      <name val="新細明體"/>
      <family val="1"/>
    </font>
    <font>
      <u val="single"/>
      <sz val="14"/>
      <name val="Times New Roman"/>
      <family val="1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8"/>
      <color indexed="8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16" applyFont="1" applyFill="1" applyProtection="1">
      <alignment/>
      <protection hidden="1"/>
    </xf>
    <xf numFmtId="0" fontId="6" fillId="0" borderId="0" xfId="16" applyFont="1" applyFill="1" applyAlignment="1" applyProtection="1">
      <alignment horizontal="centerContinuous"/>
      <protection hidden="1"/>
    </xf>
    <xf numFmtId="0" fontId="5" fillId="0" borderId="0" xfId="16" applyFont="1" applyFill="1" applyAlignment="1" applyProtection="1">
      <alignment horizontal="centerContinuous"/>
      <protection hidden="1"/>
    </xf>
    <xf numFmtId="185" fontId="7" fillId="0" borderId="0" xfId="16" applyNumberFormat="1" applyFont="1" applyFill="1" applyAlignment="1" applyProtection="1">
      <alignment horizontal="centerContinuous"/>
      <protection hidden="1"/>
    </xf>
    <xf numFmtId="187" fontId="7" fillId="0" borderId="0" xfId="16" applyNumberFormat="1" applyFont="1" applyFill="1" applyAlignment="1" applyProtection="1">
      <alignment horizontal="centerContinuous"/>
      <protection hidden="1"/>
    </xf>
    <xf numFmtId="0" fontId="5" fillId="0" borderId="0" xfId="16" applyFont="1" applyFill="1" applyBorder="1" applyAlignment="1" applyProtection="1">
      <alignment horizontal="centerContinuous"/>
      <protection hidden="1"/>
    </xf>
    <xf numFmtId="0" fontId="8" fillId="0" borderId="0" xfId="16" applyFont="1" applyFill="1" applyBorder="1" applyAlignment="1" applyProtection="1">
      <alignment horizontal="centerContinuous"/>
      <protection hidden="1"/>
    </xf>
    <xf numFmtId="185" fontId="8" fillId="0" borderId="0" xfId="16" applyNumberFormat="1" applyFont="1" applyFill="1" applyBorder="1" applyAlignment="1" applyProtection="1">
      <alignment horizontal="centerContinuous"/>
      <protection hidden="1"/>
    </xf>
    <xf numFmtId="187" fontId="8" fillId="0" borderId="0" xfId="16" applyNumberFormat="1" applyFont="1" applyFill="1" applyBorder="1" applyAlignment="1" applyProtection="1">
      <alignment horizontal="centerContinuous"/>
      <protection hidden="1"/>
    </xf>
    <xf numFmtId="185" fontId="5" fillId="0" borderId="0" xfId="16" applyNumberFormat="1" applyFont="1" applyFill="1" applyAlignment="1" applyProtection="1">
      <alignment horizontal="centerContinuous"/>
      <protection hidden="1"/>
    </xf>
    <xf numFmtId="187" fontId="5" fillId="0" borderId="0" xfId="16" applyNumberFormat="1" applyFont="1" applyFill="1" applyAlignment="1" applyProtection="1">
      <alignment horizontal="centerContinuous"/>
      <protection hidden="1"/>
    </xf>
    <xf numFmtId="185" fontId="9" fillId="0" borderId="0" xfId="16" applyNumberFormat="1" applyFont="1" applyFill="1" applyAlignment="1" applyProtection="1">
      <alignment horizontal="left"/>
      <protection hidden="1"/>
    </xf>
    <xf numFmtId="0" fontId="10" fillId="0" borderId="0" xfId="16" applyFont="1" applyFill="1" applyBorder="1" applyAlignment="1" applyProtection="1">
      <alignment horizontal="centerContinuous"/>
      <protection hidden="1"/>
    </xf>
    <xf numFmtId="0" fontId="11" fillId="0" borderId="0" xfId="16" applyFont="1" applyFill="1" applyBorder="1" applyAlignment="1" applyProtection="1">
      <alignment horizontal="centerContinuous"/>
      <protection hidden="1"/>
    </xf>
    <xf numFmtId="0" fontId="10" fillId="0" borderId="0" xfId="16" applyFont="1" applyFill="1" applyBorder="1" applyAlignment="1" applyProtection="1">
      <alignment horizontal="center" vertical="center"/>
      <protection hidden="1"/>
    </xf>
    <xf numFmtId="187" fontId="10" fillId="0" borderId="0" xfId="16" applyNumberFormat="1" applyFont="1" applyFill="1" applyBorder="1" applyAlignment="1" applyProtection="1">
      <alignment horizontal="center" vertical="center"/>
      <protection hidden="1"/>
    </xf>
    <xf numFmtId="0" fontId="11" fillId="0" borderId="0" xfId="16" applyFont="1" applyFill="1" applyProtection="1">
      <alignment/>
      <protection hidden="1"/>
    </xf>
    <xf numFmtId="0" fontId="12" fillId="0" borderId="1" xfId="16" applyFont="1" applyFill="1" applyBorder="1" applyAlignment="1" applyProtection="1">
      <alignment horizontal="centerContinuous" vertical="center"/>
      <protection hidden="1"/>
    </xf>
    <xf numFmtId="0" fontId="12" fillId="0" borderId="2" xfId="16" applyFont="1" applyFill="1" applyBorder="1" applyAlignment="1" applyProtection="1">
      <alignment horizontal="centerContinuous" vertical="center"/>
      <protection hidden="1"/>
    </xf>
    <xf numFmtId="185" fontId="12" fillId="0" borderId="1" xfId="16" applyNumberFormat="1" applyFont="1" applyFill="1" applyBorder="1" applyAlignment="1" applyProtection="1">
      <alignment horizontal="centerContinuous" vertical="center"/>
      <protection hidden="1"/>
    </xf>
    <xf numFmtId="187" fontId="12" fillId="0" borderId="2" xfId="16" applyNumberFormat="1" applyFont="1" applyFill="1" applyBorder="1" applyAlignment="1" applyProtection="1">
      <alignment horizontal="centerContinuous" vertical="center"/>
      <protection hidden="1"/>
    </xf>
    <xf numFmtId="0" fontId="12" fillId="0" borderId="0" xfId="16" applyFont="1" applyFill="1" applyBorder="1" applyAlignment="1" applyProtection="1">
      <alignment horizontal="centerContinuous"/>
      <protection hidden="1"/>
    </xf>
    <xf numFmtId="0" fontId="12" fillId="0" borderId="0" xfId="16" applyFont="1" applyFill="1" applyProtection="1">
      <alignment/>
      <protection hidden="1"/>
    </xf>
    <xf numFmtId="0" fontId="12" fillId="0" borderId="3" xfId="16" applyFont="1" applyFill="1" applyBorder="1" applyAlignment="1" applyProtection="1">
      <alignment horizontal="center" vertical="center"/>
      <protection hidden="1"/>
    </xf>
    <xf numFmtId="185" fontId="12" fillId="0" borderId="3" xfId="16" applyNumberFormat="1" applyFont="1" applyFill="1" applyBorder="1" applyAlignment="1" applyProtection="1">
      <alignment horizontal="center" vertical="center"/>
      <protection hidden="1"/>
    </xf>
    <xf numFmtId="187" fontId="12" fillId="0" borderId="3" xfId="16" applyNumberFormat="1" applyFont="1" applyFill="1" applyBorder="1" applyAlignment="1" applyProtection="1">
      <alignment horizontal="center" vertical="center"/>
      <protection hidden="1"/>
    </xf>
    <xf numFmtId="0" fontId="12" fillId="0" borderId="0" xfId="16" applyFont="1" applyFill="1" applyBorder="1" applyAlignment="1" applyProtection="1">
      <alignment horizontal="center"/>
      <protection hidden="1"/>
    </xf>
    <xf numFmtId="0" fontId="13" fillId="0" borderId="0" xfId="16" applyFont="1" applyFill="1" applyProtection="1">
      <alignment/>
      <protection hidden="1"/>
    </xf>
    <xf numFmtId="181" fontId="14" fillId="0" borderId="4" xfId="20" applyNumberFormat="1" applyFont="1" applyFill="1" applyBorder="1" applyAlignment="1" applyProtection="1">
      <alignment/>
      <protection hidden="1"/>
    </xf>
    <xf numFmtId="177" fontId="14" fillId="0" borderId="5" xfId="20" applyFont="1" applyFill="1" applyBorder="1" applyAlignment="1" applyProtection="1">
      <alignment/>
      <protection hidden="1"/>
    </xf>
    <xf numFmtId="0" fontId="14" fillId="0" borderId="4" xfId="16" applyFont="1" applyFill="1" applyBorder="1" applyProtection="1">
      <alignment/>
      <protection hidden="1"/>
    </xf>
    <xf numFmtId="0" fontId="13" fillId="0" borderId="0" xfId="16" applyFont="1" applyFill="1" applyBorder="1" applyProtection="1">
      <alignment/>
      <protection hidden="1"/>
    </xf>
    <xf numFmtId="0" fontId="1" fillId="0" borderId="0" xfId="16" applyFill="1" applyProtection="1">
      <alignment/>
      <protection hidden="1"/>
    </xf>
    <xf numFmtId="181" fontId="14" fillId="0" borderId="6" xfId="20" applyNumberFormat="1" applyFont="1" applyFill="1" applyBorder="1" applyAlignment="1" applyProtection="1">
      <alignment/>
      <protection hidden="1"/>
    </xf>
    <xf numFmtId="177" fontId="12" fillId="0" borderId="6" xfId="20" applyFont="1" applyFill="1" applyBorder="1" applyAlignment="1" applyProtection="1">
      <alignment/>
      <protection hidden="1"/>
    </xf>
    <xf numFmtId="0" fontId="12" fillId="0" borderId="6" xfId="16" applyFont="1" applyFill="1" applyBorder="1" applyProtection="1">
      <alignment/>
      <protection hidden="1"/>
    </xf>
    <xf numFmtId="185" fontId="14" fillId="0" borderId="6" xfId="20" applyNumberFormat="1" applyFont="1" applyFill="1" applyBorder="1" applyAlignment="1" applyProtection="1">
      <alignment/>
      <protection hidden="1"/>
    </xf>
    <xf numFmtId="187" fontId="12" fillId="0" borderId="6" xfId="20" applyNumberFormat="1" applyFont="1" applyFill="1" applyBorder="1" applyAlignment="1" applyProtection="1">
      <alignment/>
      <protection hidden="1"/>
    </xf>
    <xf numFmtId="185" fontId="15" fillId="0" borderId="6" xfId="20" applyNumberFormat="1" applyFont="1" applyFill="1" applyBorder="1" applyAlignment="1" applyProtection="1">
      <alignment/>
      <protection hidden="1"/>
    </xf>
    <xf numFmtId="0" fontId="1" fillId="0" borderId="0" xfId="16" applyFill="1" applyBorder="1" applyProtection="1">
      <alignment/>
      <protection hidden="1"/>
    </xf>
    <xf numFmtId="0" fontId="17" fillId="0" borderId="6" xfId="16" applyFont="1" applyFill="1" applyBorder="1" applyProtection="1">
      <alignment/>
      <protection hidden="1"/>
    </xf>
    <xf numFmtId="177" fontId="14" fillId="0" borderId="6" xfId="20" applyFont="1" applyFill="1" applyBorder="1" applyAlignment="1" applyProtection="1">
      <alignment/>
      <protection hidden="1"/>
    </xf>
    <xf numFmtId="0" fontId="14" fillId="0" borderId="6" xfId="16" applyFont="1" applyFill="1" applyBorder="1" applyProtection="1">
      <alignment/>
      <protection hidden="1"/>
    </xf>
    <xf numFmtId="187" fontId="14" fillId="0" borderId="6" xfId="20" applyNumberFormat="1" applyFont="1" applyFill="1" applyBorder="1" applyAlignment="1" applyProtection="1">
      <alignment/>
      <protection hidden="1"/>
    </xf>
    <xf numFmtId="0" fontId="16" fillId="0" borderId="6" xfId="16" applyFont="1" applyFill="1" applyBorder="1" applyProtection="1">
      <alignment/>
      <protection hidden="1"/>
    </xf>
    <xf numFmtId="0" fontId="12" fillId="0" borderId="6" xfId="16" applyFont="1" applyFill="1" applyBorder="1" applyAlignment="1" applyProtection="1" quotePrefix="1">
      <alignment horizontal="left"/>
      <protection hidden="1"/>
    </xf>
    <xf numFmtId="0" fontId="14" fillId="0" borderId="6" xfId="16" applyFont="1" applyFill="1" applyBorder="1" applyAlignment="1" applyProtection="1" quotePrefix="1">
      <alignment horizontal="left"/>
      <protection hidden="1"/>
    </xf>
    <xf numFmtId="181" fontId="14" fillId="0" borderId="7" xfId="20" applyNumberFormat="1" applyFont="1" applyFill="1" applyBorder="1" applyAlignment="1" applyProtection="1">
      <alignment/>
      <protection hidden="1"/>
    </xf>
    <xf numFmtId="177" fontId="14" fillId="0" borderId="7" xfId="20" applyFont="1" applyFill="1" applyBorder="1" applyAlignment="1" applyProtection="1">
      <alignment/>
      <protection hidden="1"/>
    </xf>
    <xf numFmtId="0" fontId="14" fillId="0" borderId="7" xfId="16" applyFont="1" applyFill="1" applyBorder="1" applyProtection="1">
      <alignment/>
      <protection hidden="1"/>
    </xf>
    <xf numFmtId="185" fontId="14" fillId="0" borderId="7" xfId="20" applyNumberFormat="1" applyFont="1" applyFill="1" applyBorder="1" applyAlignment="1" applyProtection="1">
      <alignment/>
      <protection hidden="1"/>
    </xf>
    <xf numFmtId="187" fontId="14" fillId="0" borderId="7" xfId="20" applyNumberFormat="1" applyFont="1" applyFill="1" applyBorder="1" applyAlignment="1" applyProtection="1">
      <alignment/>
      <protection hidden="1"/>
    </xf>
    <xf numFmtId="185" fontId="1" fillId="0" borderId="0" xfId="16" applyNumberFormat="1" applyFill="1" applyBorder="1" applyProtection="1">
      <alignment/>
      <protection hidden="1"/>
    </xf>
    <xf numFmtId="187" fontId="1" fillId="0" borderId="0" xfId="16" applyNumberFormat="1" applyFill="1" applyBorder="1" applyProtection="1">
      <alignment/>
      <protection hidden="1"/>
    </xf>
    <xf numFmtId="185" fontId="1" fillId="0" borderId="0" xfId="16" applyNumberFormat="1" applyFill="1" applyProtection="1">
      <alignment/>
      <protection hidden="1"/>
    </xf>
    <xf numFmtId="187" fontId="1" fillId="0" borderId="0" xfId="16" applyNumberFormat="1" applyFill="1" applyProtection="1">
      <alignment/>
      <protection hidden="1"/>
    </xf>
    <xf numFmtId="186" fontId="19" fillId="0" borderId="0" xfId="16" applyNumberFormat="1" applyFont="1" applyFill="1" applyAlignment="1" applyProtection="1">
      <alignment horizontal="centerContinuous"/>
      <protection hidden="1"/>
    </xf>
    <xf numFmtId="189" fontId="19" fillId="0" borderId="0" xfId="16" applyNumberFormat="1" applyFont="1" applyFill="1" applyAlignment="1" applyProtection="1">
      <alignment horizontal="centerContinuous"/>
      <protection hidden="1"/>
    </xf>
    <xf numFmtId="0" fontId="20" fillId="0" borderId="0" xfId="16" applyFont="1" applyFill="1" applyBorder="1" applyAlignment="1" applyProtection="1">
      <alignment horizontal="centerContinuous"/>
      <protection hidden="1"/>
    </xf>
    <xf numFmtId="0" fontId="20" fillId="0" borderId="0" xfId="16" applyFont="1" applyFill="1" applyProtection="1">
      <alignment/>
      <protection hidden="1"/>
    </xf>
    <xf numFmtId="0" fontId="22" fillId="0" borderId="0" xfId="16" applyFont="1" applyFill="1" applyBorder="1" applyAlignment="1" applyProtection="1">
      <alignment horizontal="centerContinuous"/>
      <protection hidden="1"/>
    </xf>
    <xf numFmtId="186" fontId="23" fillId="0" borderId="0" xfId="16" applyNumberFormat="1" applyFont="1" applyFill="1" applyBorder="1" applyAlignment="1" applyProtection="1">
      <alignment horizontal="centerContinuous"/>
      <protection hidden="1"/>
    </xf>
    <xf numFmtId="189" fontId="23" fillId="0" borderId="0" xfId="16" applyNumberFormat="1" applyFont="1" applyFill="1" applyBorder="1" applyAlignment="1" applyProtection="1">
      <alignment horizontal="centerContinuous"/>
      <protection hidden="1"/>
    </xf>
    <xf numFmtId="186" fontId="20" fillId="0" borderId="0" xfId="16" applyNumberFormat="1" applyFont="1" applyFill="1" applyAlignment="1" applyProtection="1">
      <alignment horizontal="centerContinuous"/>
      <protection hidden="1"/>
    </xf>
    <xf numFmtId="189" fontId="20" fillId="0" borderId="0" xfId="16" applyNumberFormat="1" applyFont="1" applyFill="1" applyAlignment="1" applyProtection="1">
      <alignment horizontal="centerContinuous"/>
      <protection hidden="1"/>
    </xf>
    <xf numFmtId="0" fontId="23" fillId="0" borderId="0" xfId="16" applyFont="1" applyFill="1" applyBorder="1" applyAlignment="1" applyProtection="1">
      <alignment horizontal="centerContinuous"/>
      <protection hidden="1"/>
    </xf>
    <xf numFmtId="186" fontId="1" fillId="0" borderId="0" xfId="16" applyNumberFormat="1" applyFont="1" applyFill="1" applyAlignment="1" applyProtection="1">
      <alignment horizontal="left"/>
      <protection hidden="1"/>
    </xf>
    <xf numFmtId="0" fontId="16" fillId="0" borderId="0" xfId="16" applyFont="1" applyFill="1" applyBorder="1" applyAlignment="1" applyProtection="1">
      <alignment horizontal="center" vertical="center"/>
      <protection hidden="1"/>
    </xf>
    <xf numFmtId="189" fontId="16" fillId="0" borderId="0" xfId="16" applyNumberFormat="1" applyFont="1" applyFill="1" applyBorder="1" applyAlignment="1" applyProtection="1">
      <alignment horizontal="center" vertical="center"/>
      <protection hidden="1"/>
    </xf>
    <xf numFmtId="0" fontId="1" fillId="0" borderId="0" xfId="16" applyFont="1" applyFill="1" applyBorder="1" applyAlignment="1" applyProtection="1">
      <alignment horizontal="centerContinuous"/>
      <protection hidden="1"/>
    </xf>
    <xf numFmtId="0" fontId="1" fillId="0" borderId="0" xfId="16" applyFont="1" applyFill="1" applyProtection="1">
      <alignment/>
      <protection hidden="1"/>
    </xf>
    <xf numFmtId="186" fontId="10" fillId="0" borderId="8" xfId="16" applyNumberFormat="1" applyFont="1" applyFill="1" applyBorder="1" applyAlignment="1" applyProtection="1">
      <alignment horizontal="centerContinuous" vertical="center"/>
      <protection hidden="1"/>
    </xf>
    <xf numFmtId="189" fontId="16" fillId="0" borderId="9" xfId="16" applyNumberFormat="1" applyFont="1" applyFill="1" applyBorder="1" applyAlignment="1" applyProtection="1">
      <alignment horizontal="centerContinuous" vertical="center"/>
      <protection hidden="1"/>
    </xf>
    <xf numFmtId="0" fontId="16" fillId="0" borderId="0" xfId="16" applyFont="1" applyFill="1" applyBorder="1" applyAlignment="1" applyProtection="1">
      <alignment horizontal="centerContinuous"/>
      <protection hidden="1"/>
    </xf>
    <xf numFmtId="0" fontId="16" fillId="0" borderId="0" xfId="16" applyFont="1" applyFill="1" applyProtection="1">
      <alignment/>
      <protection hidden="1"/>
    </xf>
    <xf numFmtId="186" fontId="10" fillId="0" borderId="10" xfId="16" applyNumberFormat="1" applyFont="1" applyFill="1" applyBorder="1" applyAlignment="1" applyProtection="1">
      <alignment horizontal="center" vertical="center"/>
      <protection hidden="1"/>
    </xf>
    <xf numFmtId="189" fontId="10" fillId="0" borderId="10" xfId="16" applyNumberFormat="1" applyFont="1" applyFill="1" applyBorder="1" applyAlignment="1" applyProtection="1">
      <alignment horizontal="center" vertical="center"/>
      <protection hidden="1"/>
    </xf>
    <xf numFmtId="189" fontId="10" fillId="0" borderId="11" xfId="16" applyNumberFormat="1" applyFont="1" applyFill="1" applyBorder="1" applyAlignment="1" applyProtection="1">
      <alignment horizontal="center" vertical="center"/>
      <protection hidden="1"/>
    </xf>
    <xf numFmtId="0" fontId="16" fillId="0" borderId="0" xfId="16" applyFont="1" applyFill="1" applyBorder="1" applyAlignment="1" applyProtection="1">
      <alignment horizontal="center"/>
      <protection hidden="1"/>
    </xf>
    <xf numFmtId="0" fontId="24" fillId="0" borderId="12" xfId="16" applyFont="1" applyFill="1" applyBorder="1" applyProtection="1">
      <alignment/>
      <protection hidden="1"/>
    </xf>
    <xf numFmtId="186" fontId="25" fillId="0" borderId="6" xfId="20" applyNumberFormat="1" applyFont="1" applyFill="1" applyBorder="1" applyAlignment="1" applyProtection="1">
      <alignment/>
      <protection hidden="1"/>
    </xf>
    <xf numFmtId="189" fontId="25" fillId="0" borderId="6" xfId="20" applyNumberFormat="1" applyFont="1" applyFill="1" applyBorder="1" applyAlignment="1" applyProtection="1">
      <alignment/>
      <protection hidden="1"/>
    </xf>
    <xf numFmtId="189" fontId="25" fillId="0" borderId="13" xfId="20" applyNumberFormat="1" applyFont="1" applyFill="1" applyBorder="1" applyAlignment="1" applyProtection="1">
      <alignment/>
      <protection hidden="1"/>
    </xf>
    <xf numFmtId="0" fontId="16" fillId="0" borderId="12" xfId="16" applyFont="1" applyFill="1" applyBorder="1" applyProtection="1">
      <alignment/>
      <protection hidden="1"/>
    </xf>
    <xf numFmtId="189" fontId="16" fillId="0" borderId="6" xfId="20" applyNumberFormat="1" applyFont="1" applyFill="1" applyBorder="1" applyAlignment="1" applyProtection="1">
      <alignment/>
      <protection hidden="1"/>
    </xf>
    <xf numFmtId="0" fontId="1" fillId="0" borderId="0" xfId="16" applyFont="1" applyFill="1" applyBorder="1" applyProtection="1">
      <alignment/>
      <protection hidden="1"/>
    </xf>
    <xf numFmtId="186" fontId="26" fillId="0" borderId="6" xfId="20" applyNumberFormat="1" applyFont="1" applyFill="1" applyBorder="1" applyAlignment="1" applyProtection="1">
      <alignment/>
      <protection hidden="1"/>
    </xf>
    <xf numFmtId="0" fontId="16" fillId="0" borderId="12" xfId="16" applyFont="1" applyFill="1" applyBorder="1" applyAlignment="1" applyProtection="1" quotePrefix="1">
      <alignment horizontal="left"/>
      <protection hidden="1"/>
    </xf>
    <xf numFmtId="0" fontId="24" fillId="0" borderId="12" xfId="16" applyFont="1" applyFill="1" applyBorder="1" applyAlignment="1" applyProtection="1" quotePrefix="1">
      <alignment horizontal="left"/>
      <protection hidden="1"/>
    </xf>
    <xf numFmtId="0" fontId="25" fillId="0" borderId="12" xfId="16" applyFont="1" applyFill="1" applyBorder="1" applyProtection="1">
      <alignment/>
      <protection hidden="1"/>
    </xf>
    <xf numFmtId="0" fontId="25" fillId="0" borderId="14" xfId="16" applyFont="1" applyFill="1" applyBorder="1" applyProtection="1">
      <alignment/>
      <protection hidden="1"/>
    </xf>
    <xf numFmtId="186" fontId="25" fillId="0" borderId="15" xfId="20" applyNumberFormat="1" applyFont="1" applyFill="1" applyBorder="1" applyAlignment="1" applyProtection="1">
      <alignment/>
      <protection hidden="1"/>
    </xf>
    <xf numFmtId="189" fontId="25" fillId="0" borderId="15" xfId="20" applyNumberFormat="1" applyFont="1" applyFill="1" applyBorder="1" applyAlignment="1" applyProtection="1">
      <alignment/>
      <protection hidden="1"/>
    </xf>
    <xf numFmtId="189" fontId="25" fillId="0" borderId="16" xfId="20" applyNumberFormat="1" applyFont="1" applyFill="1" applyBorder="1" applyAlignment="1" applyProtection="1">
      <alignment/>
      <protection hidden="1"/>
    </xf>
    <xf numFmtId="186" fontId="1" fillId="0" borderId="0" xfId="16" applyNumberFormat="1" applyFont="1" applyFill="1" applyProtection="1">
      <alignment/>
      <protection hidden="1"/>
    </xf>
    <xf numFmtId="189" fontId="1" fillId="0" borderId="0" xfId="16" applyNumberFormat="1" applyFont="1" applyFill="1" applyProtection="1">
      <alignment/>
      <protection hidden="1"/>
    </xf>
    <xf numFmtId="0" fontId="5" fillId="2" borderId="0" xfId="15" applyFont="1" applyFill="1" applyProtection="1">
      <alignment/>
      <protection hidden="1"/>
    </xf>
    <xf numFmtId="0" fontId="5" fillId="2" borderId="0" xfId="15" applyFont="1" applyFill="1" applyBorder="1" applyAlignment="1" applyProtection="1">
      <alignment horizontal="centerContinuous"/>
      <protection hidden="1"/>
    </xf>
    <xf numFmtId="0" fontId="8" fillId="2" borderId="0" xfId="15" applyFont="1" applyFill="1" applyBorder="1" applyAlignment="1" applyProtection="1">
      <alignment horizontal="center" vertical="center"/>
      <protection hidden="1"/>
    </xf>
    <xf numFmtId="0" fontId="29" fillId="2" borderId="0" xfId="15" applyFont="1" applyFill="1" applyBorder="1" applyAlignment="1" applyProtection="1">
      <alignment horizontal="right" vertical="center"/>
      <protection hidden="1"/>
    </xf>
    <xf numFmtId="0" fontId="11" fillId="2" borderId="0" xfId="15" applyFont="1" applyFill="1" applyBorder="1" applyAlignment="1" applyProtection="1">
      <alignment horizontal="centerContinuous"/>
      <protection hidden="1"/>
    </xf>
    <xf numFmtId="0" fontId="16" fillId="2" borderId="0" xfId="15" applyFont="1" applyFill="1" applyBorder="1" applyAlignment="1" applyProtection="1">
      <alignment horizontal="center" vertical="center"/>
      <protection hidden="1"/>
    </xf>
    <xf numFmtId="0" fontId="12" fillId="2" borderId="0" xfId="15" applyFont="1" applyFill="1" applyBorder="1" applyAlignment="1" applyProtection="1">
      <alignment horizontal="center" vertical="center"/>
      <protection hidden="1"/>
    </xf>
    <xf numFmtId="0" fontId="11" fillId="2" borderId="0" xfId="15" applyFont="1" applyFill="1" applyProtection="1">
      <alignment/>
      <protection hidden="1"/>
    </xf>
    <xf numFmtId="0" fontId="27" fillId="2" borderId="1" xfId="15" applyFont="1" applyFill="1" applyBorder="1" applyAlignment="1" applyProtection="1">
      <alignment horizontal="centerContinuous" vertical="center"/>
      <protection hidden="1"/>
    </xf>
    <xf numFmtId="0" fontId="27" fillId="2" borderId="2" xfId="15" applyFont="1" applyFill="1" applyBorder="1" applyAlignment="1" applyProtection="1">
      <alignment horizontal="centerContinuous" vertical="center"/>
      <protection hidden="1"/>
    </xf>
    <xf numFmtId="0" fontId="27" fillId="2" borderId="0" xfId="15" applyFont="1" applyFill="1" applyBorder="1" applyAlignment="1" applyProtection="1">
      <alignment horizontal="centerContinuous"/>
      <protection hidden="1"/>
    </xf>
    <xf numFmtId="0" fontId="27" fillId="2" borderId="0" xfId="15" applyFont="1" applyFill="1" applyProtection="1">
      <alignment/>
      <protection hidden="1"/>
    </xf>
    <xf numFmtId="0" fontId="27" fillId="2" borderId="3" xfId="15" applyFont="1" applyFill="1" applyBorder="1" applyAlignment="1" applyProtection="1">
      <alignment horizontal="center" vertical="center"/>
      <protection hidden="1"/>
    </xf>
    <xf numFmtId="0" fontId="27" fillId="2" borderId="0" xfId="15" applyFont="1" applyFill="1" applyBorder="1" applyAlignment="1" applyProtection="1">
      <alignment horizontal="center"/>
      <protection hidden="1"/>
    </xf>
    <xf numFmtId="0" fontId="30" fillId="2" borderId="0" xfId="15" applyFont="1" applyFill="1" applyProtection="1">
      <alignment/>
      <protection hidden="1"/>
    </xf>
    <xf numFmtId="0" fontId="31" fillId="2" borderId="4" xfId="15" applyFont="1" applyFill="1" applyBorder="1" applyAlignment="1" applyProtection="1">
      <alignment vertical="center" shrinkToFit="1"/>
      <protection hidden="1"/>
    </xf>
    <xf numFmtId="0" fontId="30" fillId="2" borderId="0" xfId="15" applyFont="1" applyFill="1" applyBorder="1" applyAlignment="1" applyProtection="1">
      <alignment vertical="center" shrinkToFit="1"/>
      <protection hidden="1"/>
    </xf>
    <xf numFmtId="0" fontId="32" fillId="2" borderId="0" xfId="15" applyFont="1" applyFill="1" applyAlignment="1" applyProtection="1">
      <alignment vertical="center" shrinkToFit="1"/>
      <protection hidden="1"/>
    </xf>
    <xf numFmtId="0" fontId="30" fillId="2" borderId="0" xfId="15" applyFont="1" applyFill="1" applyAlignment="1" applyProtection="1">
      <alignment vertical="center" shrinkToFit="1"/>
      <protection hidden="1"/>
    </xf>
    <xf numFmtId="0" fontId="27" fillId="2" borderId="6" xfId="15" applyFont="1" applyFill="1" applyBorder="1" applyAlignment="1" applyProtection="1">
      <alignment vertical="center" shrinkToFit="1"/>
      <protection hidden="1"/>
    </xf>
    <xf numFmtId="183" fontId="31" fillId="2" borderId="6" xfId="19" applyNumberFormat="1" applyFont="1" applyFill="1" applyBorder="1" applyAlignment="1" applyProtection="1">
      <alignment vertical="center" shrinkToFit="1"/>
      <protection hidden="1"/>
    </xf>
    <xf numFmtId="183" fontId="33" fillId="2" borderId="6" xfId="19" applyNumberFormat="1" applyFont="1" applyFill="1" applyBorder="1" applyAlignment="1" applyProtection="1">
      <alignment vertical="center" shrinkToFit="1"/>
      <protection hidden="1"/>
    </xf>
    <xf numFmtId="0" fontId="32" fillId="2" borderId="0" xfId="15" applyFont="1" applyFill="1" applyBorder="1" applyAlignment="1" applyProtection="1">
      <alignment vertical="center" shrinkToFit="1"/>
      <protection hidden="1"/>
    </xf>
    <xf numFmtId="184" fontId="32" fillId="2" borderId="6" xfId="19" applyNumberFormat="1" applyFont="1" applyFill="1" applyBorder="1" applyAlignment="1" applyProtection="1">
      <alignment vertical="center" shrinkToFit="1"/>
      <protection hidden="1"/>
    </xf>
    <xf numFmtId="0" fontId="32" fillId="2" borderId="6" xfId="15" applyFont="1" applyFill="1" applyBorder="1" applyAlignment="1" applyProtection="1">
      <alignment vertical="center" shrinkToFit="1"/>
      <protection hidden="1"/>
    </xf>
    <xf numFmtId="0" fontId="31" fillId="2" borderId="6" xfId="15" applyFont="1" applyFill="1" applyBorder="1" applyAlignment="1" applyProtection="1">
      <alignment vertical="center" shrinkToFit="1"/>
      <protection hidden="1"/>
    </xf>
    <xf numFmtId="0" fontId="27" fillId="2" borderId="6" xfId="15" applyFont="1" applyFill="1" applyBorder="1" applyAlignment="1" applyProtection="1" quotePrefix="1">
      <alignment horizontal="left" vertical="center" shrinkToFit="1"/>
      <protection hidden="1"/>
    </xf>
    <xf numFmtId="0" fontId="31" fillId="2" borderId="7" xfId="15" applyFont="1" applyFill="1" applyBorder="1" applyAlignment="1" applyProtection="1">
      <alignment vertical="center" shrinkToFit="1"/>
      <protection hidden="1"/>
    </xf>
    <xf numFmtId="0" fontId="1" fillId="2" borderId="0" xfId="15" applyFill="1" applyBorder="1" applyProtection="1">
      <alignment/>
      <protection hidden="1"/>
    </xf>
    <xf numFmtId="176" fontId="1" fillId="2" borderId="0" xfId="15" applyNumberFormat="1" applyFill="1" applyBorder="1" applyProtection="1">
      <alignment/>
      <protection hidden="1"/>
    </xf>
    <xf numFmtId="0" fontId="1" fillId="2" borderId="0" xfId="15" applyFill="1" applyProtection="1">
      <alignment/>
      <protection hidden="1"/>
    </xf>
    <xf numFmtId="183" fontId="1" fillId="2" borderId="0" xfId="15" applyNumberFormat="1" applyFill="1" applyProtection="1">
      <alignment/>
      <protection hidden="1"/>
    </xf>
    <xf numFmtId="183" fontId="6" fillId="2" borderId="0" xfId="15" applyNumberFormat="1" applyFont="1" applyFill="1" applyAlignment="1" applyProtection="1">
      <alignment horizontal="right"/>
      <protection hidden="1"/>
    </xf>
    <xf numFmtId="184" fontId="6" fillId="2" borderId="0" xfId="15" applyNumberFormat="1" applyFont="1" applyFill="1" applyAlignment="1" applyProtection="1">
      <alignment horizontal="right"/>
      <protection hidden="1"/>
    </xf>
    <xf numFmtId="184" fontId="7" fillId="2" borderId="0" xfId="15" applyNumberFormat="1" applyFont="1" applyFill="1" applyAlignment="1" applyProtection="1">
      <alignment horizontal="right"/>
      <protection hidden="1"/>
    </xf>
    <xf numFmtId="183" fontId="7" fillId="2" borderId="0" xfId="15" applyNumberFormat="1" applyFont="1" applyFill="1" applyAlignment="1" applyProtection="1">
      <alignment horizontal="left"/>
      <protection hidden="1"/>
    </xf>
    <xf numFmtId="184" fontId="34" fillId="2" borderId="0" xfId="15" applyNumberFormat="1" applyFont="1" applyFill="1" applyAlignment="1" applyProtection="1">
      <alignment horizontal="left"/>
      <protection hidden="1"/>
    </xf>
    <xf numFmtId="183" fontId="34" fillId="2" borderId="0" xfId="15" applyNumberFormat="1" applyFont="1" applyFill="1" applyAlignment="1" applyProtection="1">
      <alignment horizontal="left"/>
      <protection hidden="1"/>
    </xf>
    <xf numFmtId="183" fontId="28" fillId="2" borderId="0" xfId="15" applyNumberFormat="1" applyFont="1" applyFill="1" applyBorder="1" applyAlignment="1" applyProtection="1">
      <alignment horizontal="right" vertical="center"/>
      <protection hidden="1"/>
    </xf>
    <xf numFmtId="184" fontId="28" fillId="2" borderId="0" xfId="15" applyNumberFormat="1" applyFont="1" applyFill="1" applyBorder="1" applyAlignment="1" applyProtection="1">
      <alignment horizontal="right" vertical="center"/>
      <protection hidden="1"/>
    </xf>
    <xf numFmtId="184" fontId="8" fillId="2" borderId="0" xfId="15" applyNumberFormat="1" applyFont="1" applyFill="1" applyBorder="1" applyAlignment="1" applyProtection="1">
      <alignment horizontal="right" vertical="center"/>
      <protection hidden="1"/>
    </xf>
    <xf numFmtId="183" fontId="8" fillId="2" borderId="0" xfId="15" applyNumberFormat="1" applyFont="1" applyFill="1" applyBorder="1" applyAlignment="1" applyProtection="1">
      <alignment horizontal="left" vertical="center"/>
      <protection hidden="1"/>
    </xf>
    <xf numFmtId="184" fontId="28" fillId="2" borderId="0" xfId="15" applyNumberFormat="1" applyFont="1" applyFill="1" applyBorder="1" applyAlignment="1" applyProtection="1">
      <alignment horizontal="left" vertical="center"/>
      <protection hidden="1"/>
    </xf>
    <xf numFmtId="183" fontId="28" fillId="2" borderId="0" xfId="15" applyNumberFormat="1" applyFont="1" applyFill="1" applyBorder="1" applyAlignment="1" applyProtection="1">
      <alignment horizontal="left" vertical="center"/>
      <protection hidden="1"/>
    </xf>
    <xf numFmtId="0" fontId="29" fillId="2" borderId="0" xfId="15" applyFont="1" applyFill="1" applyBorder="1" applyAlignment="1" applyProtection="1">
      <alignment horizontal="left"/>
      <protection hidden="1"/>
    </xf>
    <xf numFmtId="183" fontId="12" fillId="2" borderId="17" xfId="15" applyNumberFormat="1" applyFont="1" applyFill="1" applyBorder="1" applyAlignment="1" applyProtection="1">
      <alignment horizontal="left" vertical="center"/>
      <protection hidden="1"/>
    </xf>
    <xf numFmtId="184" fontId="12" fillId="2" borderId="17" xfId="15" applyNumberFormat="1" applyFont="1" applyFill="1" applyBorder="1" applyAlignment="1" applyProtection="1">
      <alignment horizontal="left" vertical="center"/>
      <protection hidden="1"/>
    </xf>
    <xf numFmtId="184" fontId="0" fillId="2" borderId="17" xfId="15" applyNumberFormat="1" applyFont="1" applyFill="1" applyBorder="1" applyAlignment="1" applyProtection="1">
      <alignment horizontal="left" vertical="center"/>
      <protection hidden="1"/>
    </xf>
    <xf numFmtId="184" fontId="12" fillId="2" borderId="17" xfId="15" applyNumberFormat="1" applyFont="1" applyFill="1" applyBorder="1" applyAlignment="1" applyProtection="1">
      <alignment horizontal="center" vertical="center"/>
      <protection hidden="1"/>
    </xf>
    <xf numFmtId="183" fontId="12" fillId="2" borderId="17" xfId="15" applyNumberFormat="1" applyFont="1" applyFill="1" applyBorder="1" applyAlignment="1" applyProtection="1">
      <alignment horizontal="center" vertical="center"/>
      <protection hidden="1"/>
    </xf>
    <xf numFmtId="184" fontId="12" fillId="2" borderId="17" xfId="15" applyNumberFormat="1" applyFont="1" applyFill="1" applyBorder="1" applyAlignment="1" applyProtection="1">
      <alignment horizontal="right" vertical="center"/>
      <protection hidden="1"/>
    </xf>
    <xf numFmtId="183" fontId="0" fillId="2" borderId="17" xfId="15" applyNumberFormat="1" applyFont="1" applyFill="1" applyBorder="1" applyAlignment="1" applyProtection="1">
      <alignment horizontal="center" vertical="center"/>
      <protection hidden="1"/>
    </xf>
    <xf numFmtId="184" fontId="0" fillId="2" borderId="17" xfId="15" applyNumberFormat="1" applyFont="1" applyFill="1" applyBorder="1" applyAlignment="1" applyProtection="1">
      <alignment horizontal="center" vertical="center"/>
      <protection hidden="1"/>
    </xf>
    <xf numFmtId="183" fontId="0" fillId="2" borderId="0" xfId="15" applyNumberFormat="1" applyFont="1" applyFill="1" applyAlignment="1" applyProtection="1">
      <alignment vertical="center"/>
      <protection hidden="1"/>
    </xf>
    <xf numFmtId="183" fontId="27" fillId="2" borderId="3" xfId="15" applyNumberFormat="1" applyFont="1" applyFill="1" applyBorder="1" applyAlignment="1" applyProtection="1">
      <alignment horizontal="center" vertical="center" shrinkToFit="1"/>
      <protection hidden="1"/>
    </xf>
    <xf numFmtId="184" fontId="27" fillId="2" borderId="3" xfId="15" applyNumberFormat="1" applyFont="1" applyFill="1" applyBorder="1" applyAlignment="1" applyProtection="1">
      <alignment horizontal="center" vertical="center" shrinkToFit="1"/>
      <protection hidden="1"/>
    </xf>
    <xf numFmtId="183" fontId="27" fillId="2" borderId="18" xfId="15" applyNumberFormat="1" applyFont="1" applyFill="1" applyBorder="1" applyAlignment="1" applyProtection="1">
      <alignment horizontal="center" vertical="center" shrinkToFit="1"/>
      <protection hidden="1"/>
    </xf>
    <xf numFmtId="183" fontId="27" fillId="2" borderId="0" xfId="15" applyNumberFormat="1" applyFont="1" applyFill="1" applyProtection="1">
      <alignment/>
      <protection hidden="1"/>
    </xf>
    <xf numFmtId="183" fontId="14" fillId="2" borderId="4" xfId="15" applyNumberFormat="1" applyFont="1" applyFill="1" applyBorder="1" applyAlignment="1" applyProtection="1">
      <alignment vertical="center"/>
      <protection hidden="1"/>
    </xf>
    <xf numFmtId="183" fontId="35" fillId="2" borderId="4" xfId="19" applyNumberFormat="1" applyFont="1" applyFill="1" applyBorder="1" applyAlignment="1" applyProtection="1">
      <alignment vertical="center"/>
      <protection hidden="1"/>
    </xf>
    <xf numFmtId="184" fontId="35" fillId="2" borderId="6" xfId="19" applyNumberFormat="1" applyFont="1" applyFill="1" applyBorder="1" applyAlignment="1" applyProtection="1">
      <alignment vertical="center"/>
      <protection hidden="1"/>
    </xf>
    <xf numFmtId="183" fontId="35" fillId="2" borderId="6" xfId="19" applyNumberFormat="1" applyFont="1" applyFill="1" applyBorder="1" applyAlignment="1" applyProtection="1">
      <alignment vertical="center"/>
      <protection hidden="1"/>
    </xf>
    <xf numFmtId="183" fontId="36" fillId="2" borderId="0" xfId="15" applyNumberFormat="1" applyFont="1" applyFill="1" applyProtection="1">
      <alignment/>
      <protection hidden="1"/>
    </xf>
    <xf numFmtId="183" fontId="12" fillId="2" borderId="6" xfId="15" applyNumberFormat="1" applyFont="1" applyFill="1" applyBorder="1" applyAlignment="1" applyProtection="1">
      <alignment vertical="center"/>
      <protection hidden="1"/>
    </xf>
    <xf numFmtId="183" fontId="37" fillId="2" borderId="6" xfId="19" applyNumberFormat="1" applyFont="1" applyFill="1" applyBorder="1" applyAlignment="1" applyProtection="1">
      <alignment vertical="center"/>
      <protection hidden="1"/>
    </xf>
    <xf numFmtId="184" fontId="37" fillId="2" borderId="6" xfId="19" applyNumberFormat="1" applyFont="1" applyFill="1" applyBorder="1" applyAlignment="1" applyProtection="1">
      <alignment vertical="center"/>
      <protection hidden="1"/>
    </xf>
    <xf numFmtId="183" fontId="0" fillId="2" borderId="0" xfId="15" applyNumberFormat="1" applyFont="1" applyFill="1" applyProtection="1">
      <alignment/>
      <protection hidden="1"/>
    </xf>
    <xf numFmtId="183" fontId="14" fillId="2" borderId="6" xfId="15" applyNumberFormat="1" applyFont="1" applyFill="1" applyBorder="1" applyAlignment="1" applyProtection="1">
      <alignment vertical="center"/>
      <protection hidden="1"/>
    </xf>
    <xf numFmtId="183" fontId="12" fillId="2" borderId="6" xfId="15" applyNumberFormat="1" applyFont="1" applyFill="1" applyBorder="1" applyAlignment="1" applyProtection="1" quotePrefix="1">
      <alignment horizontal="left" vertical="center"/>
      <protection hidden="1"/>
    </xf>
    <xf numFmtId="183" fontId="14" fillId="2" borderId="19" xfId="15" applyNumberFormat="1" applyFont="1" applyFill="1" applyBorder="1" applyAlignment="1" applyProtection="1">
      <alignment vertical="center"/>
      <protection hidden="1"/>
    </xf>
    <xf numFmtId="184" fontId="1" fillId="2" borderId="0" xfId="15" applyNumberFormat="1" applyFill="1" applyProtection="1">
      <alignment/>
      <protection hidden="1"/>
    </xf>
    <xf numFmtId="183" fontId="1" fillId="2" borderId="17" xfId="15" applyNumberFormat="1" applyFont="1" applyFill="1" applyBorder="1" applyAlignment="1" applyProtection="1">
      <alignment horizontal="left" vertical="center"/>
      <protection hidden="1"/>
    </xf>
    <xf numFmtId="185" fontId="14" fillId="3" borderId="6" xfId="20" applyNumberFormat="1" applyFont="1" applyFill="1" applyBorder="1" applyAlignment="1" applyProtection="1">
      <alignment/>
      <protection hidden="1"/>
    </xf>
    <xf numFmtId="187" fontId="12" fillId="3" borderId="6" xfId="20" applyNumberFormat="1" applyFont="1" applyFill="1" applyBorder="1" applyAlignment="1" applyProtection="1">
      <alignment/>
      <protection hidden="1"/>
    </xf>
    <xf numFmtId="187" fontId="14" fillId="3" borderId="6" xfId="20" applyNumberFormat="1" applyFont="1" applyFill="1" applyBorder="1" applyAlignment="1" applyProtection="1">
      <alignment/>
      <protection hidden="1"/>
    </xf>
    <xf numFmtId="187" fontId="16" fillId="3" borderId="6" xfId="20" applyNumberFormat="1" applyFont="1" applyFill="1" applyBorder="1" applyAlignment="1" applyProtection="1">
      <alignment/>
      <protection hidden="1"/>
    </xf>
    <xf numFmtId="185" fontId="15" fillId="3" borderId="6" xfId="20" applyNumberFormat="1" applyFont="1" applyFill="1" applyBorder="1" applyAlignment="1" applyProtection="1">
      <alignment/>
      <protection hidden="1"/>
    </xf>
    <xf numFmtId="187" fontId="12" fillId="4" borderId="6" xfId="20" applyNumberFormat="1" applyFont="1" applyFill="1" applyBorder="1" applyAlignment="1" applyProtection="1">
      <alignment/>
      <protection hidden="1"/>
    </xf>
    <xf numFmtId="185" fontId="15" fillId="4" borderId="6" xfId="20" applyNumberFormat="1" applyFont="1" applyFill="1" applyBorder="1" applyAlignment="1" applyProtection="1">
      <alignment/>
      <protection hidden="1"/>
    </xf>
    <xf numFmtId="187" fontId="16" fillId="4" borderId="6" xfId="20" applyNumberFormat="1" applyFont="1" applyFill="1" applyBorder="1" applyAlignment="1" applyProtection="1">
      <alignment/>
      <protection hidden="1"/>
    </xf>
    <xf numFmtId="185" fontId="14" fillId="3" borderId="4" xfId="20" applyNumberFormat="1" applyFont="1" applyFill="1" applyBorder="1" applyAlignment="1" applyProtection="1">
      <alignment/>
      <protection hidden="1"/>
    </xf>
    <xf numFmtId="187" fontId="14" fillId="3" borderId="4" xfId="20" applyNumberFormat="1" applyFont="1" applyFill="1" applyBorder="1" applyAlignment="1" applyProtection="1">
      <alignment/>
      <protection hidden="1"/>
    </xf>
    <xf numFmtId="187" fontId="14" fillId="4" borderId="6" xfId="20" applyNumberFormat="1" applyFont="1" applyFill="1" applyBorder="1" applyAlignment="1" applyProtection="1">
      <alignment/>
      <protection hidden="1"/>
    </xf>
    <xf numFmtId="189" fontId="16" fillId="3" borderId="6" xfId="20" applyNumberFormat="1" applyFont="1" applyFill="1" applyBorder="1" applyAlignment="1" applyProtection="1">
      <alignment/>
      <protection hidden="1"/>
    </xf>
    <xf numFmtId="186" fontId="25" fillId="3" borderId="6" xfId="20" applyNumberFormat="1" applyFont="1" applyFill="1" applyBorder="1" applyAlignment="1" applyProtection="1">
      <alignment/>
      <protection hidden="1"/>
    </xf>
    <xf numFmtId="189" fontId="16" fillId="3" borderId="13" xfId="20" applyNumberFormat="1" applyFont="1" applyFill="1" applyBorder="1" applyAlignment="1" applyProtection="1">
      <alignment/>
      <protection hidden="1"/>
    </xf>
    <xf numFmtId="189" fontId="25" fillId="3" borderId="6" xfId="20" applyNumberFormat="1" applyFont="1" applyFill="1" applyBorder="1" applyAlignment="1" applyProtection="1">
      <alignment/>
      <protection hidden="1"/>
    </xf>
    <xf numFmtId="189" fontId="25" fillId="3" borderId="13" xfId="20" applyNumberFormat="1" applyFont="1" applyFill="1" applyBorder="1" applyAlignment="1" applyProtection="1">
      <alignment/>
      <protection hidden="1"/>
    </xf>
    <xf numFmtId="189" fontId="26" fillId="0" borderId="6" xfId="20" applyNumberFormat="1" applyFont="1" applyFill="1" applyBorder="1" applyAlignment="1" applyProtection="1">
      <alignment/>
      <protection hidden="1"/>
    </xf>
    <xf numFmtId="189" fontId="26" fillId="0" borderId="13" xfId="20" applyNumberFormat="1" applyFont="1" applyFill="1" applyBorder="1" applyAlignment="1" applyProtection="1">
      <alignment/>
      <protection hidden="1"/>
    </xf>
    <xf numFmtId="183" fontId="31" fillId="3" borderId="4" xfId="19" applyNumberFormat="1" applyFont="1" applyFill="1" applyBorder="1" applyAlignment="1" applyProtection="1">
      <alignment vertical="center" shrinkToFit="1"/>
      <protection hidden="1"/>
    </xf>
    <xf numFmtId="184" fontId="31" fillId="3" borderId="4" xfId="19" applyNumberFormat="1" applyFont="1" applyFill="1" applyBorder="1" applyAlignment="1" applyProtection="1">
      <alignment vertical="center" shrinkToFit="1"/>
      <protection hidden="1"/>
    </xf>
    <xf numFmtId="183" fontId="31" fillId="3" borderId="6" xfId="19" applyNumberFormat="1" applyFont="1" applyFill="1" applyBorder="1" applyAlignment="1" applyProtection="1">
      <alignment vertical="center" shrinkToFit="1"/>
      <protection hidden="1"/>
    </xf>
    <xf numFmtId="184" fontId="31" fillId="3" borderId="6" xfId="19" applyNumberFormat="1" applyFont="1" applyFill="1" applyBorder="1" applyAlignment="1" applyProtection="1">
      <alignment vertical="center" shrinkToFit="1"/>
      <protection hidden="1"/>
    </xf>
    <xf numFmtId="184" fontId="33" fillId="2" borderId="6" xfId="19" applyNumberFormat="1" applyFont="1" applyFill="1" applyBorder="1" applyAlignment="1" applyProtection="1">
      <alignment vertical="center" shrinkToFit="1"/>
      <protection hidden="1"/>
    </xf>
    <xf numFmtId="184" fontId="38" fillId="2" borderId="6" xfId="19" applyNumberFormat="1" applyFont="1" applyFill="1" applyBorder="1" applyAlignment="1" applyProtection="1">
      <alignment vertical="center" shrinkToFit="1"/>
      <protection hidden="1"/>
    </xf>
    <xf numFmtId="183" fontId="31" fillId="3" borderId="7" xfId="19" applyNumberFormat="1" applyFont="1" applyFill="1" applyBorder="1" applyAlignment="1" applyProtection="1">
      <alignment vertical="center" shrinkToFit="1"/>
      <protection hidden="1"/>
    </xf>
    <xf numFmtId="184" fontId="31" fillId="3" borderId="7" xfId="19" applyNumberFormat="1" applyFont="1" applyFill="1" applyBorder="1" applyAlignment="1" applyProtection="1">
      <alignment vertical="center" shrinkToFit="1"/>
      <protection hidden="1"/>
    </xf>
    <xf numFmtId="184" fontId="30" fillId="3" borderId="6" xfId="19" applyNumberFormat="1" applyFont="1" applyFill="1" applyBorder="1" applyAlignment="1" applyProtection="1">
      <alignment vertical="center" shrinkToFit="1"/>
      <protection hidden="1"/>
    </xf>
    <xf numFmtId="183" fontId="33" fillId="4" borderId="6" xfId="19" applyNumberFormat="1" applyFont="1" applyFill="1" applyBorder="1" applyAlignment="1" applyProtection="1">
      <alignment vertical="center" shrinkToFit="1"/>
      <protection hidden="1"/>
    </xf>
    <xf numFmtId="184" fontId="33" fillId="4" borderId="6" xfId="19" applyNumberFormat="1" applyFont="1" applyFill="1" applyBorder="1" applyAlignment="1" applyProtection="1">
      <alignment vertical="center" shrinkToFit="1"/>
      <protection hidden="1"/>
    </xf>
    <xf numFmtId="183" fontId="14" fillId="2" borderId="15" xfId="15" applyNumberFormat="1" applyFont="1" applyFill="1" applyBorder="1" applyAlignment="1" applyProtection="1">
      <alignment vertical="center"/>
      <protection hidden="1"/>
    </xf>
    <xf numFmtId="183" fontId="35" fillId="2" borderId="15" xfId="19" applyNumberFormat="1" applyFont="1" applyFill="1" applyBorder="1" applyAlignment="1" applyProtection="1">
      <alignment vertical="center"/>
      <protection hidden="1"/>
    </xf>
    <xf numFmtId="184" fontId="35" fillId="2" borderId="15" xfId="19" applyNumberFormat="1" applyFont="1" applyFill="1" applyBorder="1" applyAlignment="1" applyProtection="1">
      <alignment vertical="center"/>
      <protection hidden="1"/>
    </xf>
    <xf numFmtId="183" fontId="0" fillId="2" borderId="17" xfId="15" applyNumberFormat="1" applyFont="1" applyFill="1" applyBorder="1" applyAlignment="1" applyProtection="1">
      <alignment horizontal="right" vertical="center"/>
      <protection hidden="1"/>
    </xf>
    <xf numFmtId="183" fontId="12" fillId="2" borderId="17" xfId="15" applyNumberFormat="1" applyFont="1" applyFill="1" applyBorder="1" applyAlignment="1" applyProtection="1">
      <alignment horizontal="left"/>
      <protection hidden="1"/>
    </xf>
    <xf numFmtId="184" fontId="12" fillId="2" borderId="0" xfId="15" applyNumberFormat="1" applyFont="1" applyFill="1" applyBorder="1" applyAlignment="1" applyProtection="1">
      <alignment horizontal="center" vertical="center"/>
      <protection hidden="1"/>
    </xf>
    <xf numFmtId="184" fontId="39" fillId="2" borderId="6" xfId="19" applyNumberFormat="1" applyFont="1" applyFill="1" applyBorder="1" applyAlignment="1" applyProtection="1">
      <alignment vertical="center"/>
      <protection hidden="1"/>
    </xf>
    <xf numFmtId="187" fontId="15" fillId="4" borderId="6" xfId="20" applyNumberFormat="1" applyFont="1" applyFill="1" applyBorder="1" applyAlignment="1" applyProtection="1">
      <alignment/>
      <protection hidden="1"/>
    </xf>
    <xf numFmtId="183" fontId="1" fillId="2" borderId="0" xfId="15" applyNumberFormat="1" applyFill="1" applyBorder="1" applyProtection="1">
      <alignment/>
      <protection hidden="1"/>
    </xf>
    <xf numFmtId="184" fontId="37" fillId="2" borderId="15" xfId="19" applyNumberFormat="1" applyFont="1" applyFill="1" applyBorder="1" applyAlignment="1" applyProtection="1">
      <alignment vertical="center"/>
      <protection hidden="1"/>
    </xf>
    <xf numFmtId="183" fontId="37" fillId="2" borderId="15" xfId="19" applyNumberFormat="1" applyFont="1" applyFill="1" applyBorder="1" applyAlignment="1" applyProtection="1">
      <alignment vertical="center"/>
      <protection hidden="1"/>
    </xf>
    <xf numFmtId="0" fontId="12" fillId="0" borderId="1" xfId="16" applyFont="1" applyFill="1" applyBorder="1" applyAlignment="1" applyProtection="1">
      <alignment horizontal="center" vertical="center"/>
      <protection hidden="1"/>
    </xf>
    <xf numFmtId="0" fontId="12" fillId="0" borderId="2" xfId="16" applyFont="1" applyFill="1" applyBorder="1" applyAlignment="1" applyProtection="1">
      <alignment horizontal="center" vertical="center"/>
      <protection hidden="1"/>
    </xf>
    <xf numFmtId="0" fontId="12" fillId="0" borderId="4" xfId="16" applyFont="1" applyFill="1" applyBorder="1" applyAlignment="1" applyProtection="1">
      <alignment horizontal="center" vertical="center"/>
      <protection hidden="1"/>
    </xf>
    <xf numFmtId="0" fontId="12" fillId="0" borderId="7" xfId="16" applyFont="1" applyFill="1" applyBorder="1" applyAlignment="1" applyProtection="1">
      <alignment horizontal="center" vertical="center"/>
      <protection hidden="1"/>
    </xf>
    <xf numFmtId="0" fontId="1" fillId="0" borderId="17" xfId="16" applyFont="1" applyFill="1" applyBorder="1" applyAlignment="1" applyProtection="1">
      <alignment horizontal="center" vertical="center"/>
      <protection hidden="1"/>
    </xf>
    <xf numFmtId="0" fontId="11" fillId="0" borderId="17" xfId="16" applyFont="1" applyFill="1" applyBorder="1" applyAlignment="1" applyProtection="1">
      <alignment horizontal="center" vertical="center"/>
      <protection hidden="1"/>
    </xf>
    <xf numFmtId="0" fontId="11" fillId="0" borderId="17" xfId="16" applyFont="1" applyFill="1" applyBorder="1" applyAlignment="1" applyProtection="1">
      <alignment horizontal="right" vertical="center"/>
      <protection hidden="1"/>
    </xf>
    <xf numFmtId="0" fontId="10" fillId="0" borderId="8" xfId="16" applyFont="1" applyFill="1" applyBorder="1" applyAlignment="1" applyProtection="1">
      <alignment horizontal="center" vertical="center"/>
      <protection hidden="1"/>
    </xf>
    <xf numFmtId="0" fontId="16" fillId="0" borderId="20" xfId="16" applyFont="1" applyFill="1" applyBorder="1" applyAlignment="1" applyProtection="1">
      <alignment horizontal="center" vertical="center"/>
      <protection hidden="1"/>
    </xf>
    <xf numFmtId="0" fontId="10" fillId="0" borderId="21" xfId="16" applyFont="1" applyFill="1" applyBorder="1" applyAlignment="1" applyProtection="1">
      <alignment horizontal="center" vertical="center"/>
      <protection hidden="1"/>
    </xf>
    <xf numFmtId="0" fontId="16" fillId="0" borderId="14" xfId="16" applyFont="1" applyFill="1" applyBorder="1" applyAlignment="1" applyProtection="1">
      <alignment horizontal="center" vertical="center"/>
      <protection hidden="1"/>
    </xf>
    <xf numFmtId="0" fontId="1" fillId="0" borderId="0" xfId="16" applyFont="1" applyFill="1" applyBorder="1" applyAlignment="1" applyProtection="1">
      <alignment horizontal="center" vertical="center"/>
      <protection hidden="1"/>
    </xf>
    <xf numFmtId="0" fontId="11" fillId="0" borderId="0" xfId="16" applyFont="1" applyFill="1" applyBorder="1" applyAlignment="1" applyProtection="1">
      <alignment horizontal="right" vertical="center"/>
      <protection hidden="1"/>
    </xf>
    <xf numFmtId="0" fontId="1" fillId="0" borderId="0" xfId="16" applyFont="1" applyFill="1" applyBorder="1" applyAlignment="1" applyProtection="1">
      <alignment horizontal="right" vertical="center"/>
      <protection hidden="1"/>
    </xf>
    <xf numFmtId="0" fontId="7" fillId="2" borderId="0" xfId="15" applyFont="1" applyFill="1" applyAlignment="1" applyProtection="1">
      <alignment horizontal="center" vertical="center"/>
      <protection hidden="1"/>
    </xf>
    <xf numFmtId="0" fontId="8" fillId="2" borderId="0" xfId="15" applyFont="1" applyFill="1" applyBorder="1" applyAlignment="1" applyProtection="1">
      <alignment horizontal="center" vertical="center"/>
      <protection hidden="1"/>
    </xf>
    <xf numFmtId="0" fontId="27" fillId="2" borderId="1" xfId="15" applyFont="1" applyFill="1" applyBorder="1" applyAlignment="1" applyProtection="1">
      <alignment horizontal="center" vertical="center"/>
      <protection hidden="1"/>
    </xf>
    <xf numFmtId="0" fontId="27" fillId="2" borderId="2" xfId="15" applyFont="1" applyFill="1" applyBorder="1" applyAlignment="1" applyProtection="1">
      <alignment horizontal="center" vertical="center"/>
      <protection hidden="1"/>
    </xf>
    <xf numFmtId="0" fontId="27" fillId="2" borderId="4" xfId="15" applyFont="1" applyFill="1" applyBorder="1" applyAlignment="1" applyProtection="1">
      <alignment horizontal="center" vertical="center"/>
      <protection hidden="1"/>
    </xf>
    <xf numFmtId="0" fontId="27" fillId="2" borderId="7" xfId="15" applyFont="1" applyFill="1" applyBorder="1" applyAlignment="1" applyProtection="1">
      <alignment horizontal="center" vertical="center"/>
      <protection hidden="1"/>
    </xf>
    <xf numFmtId="0" fontId="11" fillId="2" borderId="17" xfId="15" applyFont="1" applyFill="1" applyBorder="1" applyAlignment="1" applyProtection="1">
      <alignment horizontal="center" vertical="center"/>
      <protection hidden="1"/>
    </xf>
    <xf numFmtId="0" fontId="11" fillId="2" borderId="17" xfId="15" applyFont="1" applyFill="1" applyBorder="1" applyAlignment="1" applyProtection="1">
      <alignment horizontal="right" vertical="center"/>
      <protection hidden="1"/>
    </xf>
    <xf numFmtId="183" fontId="12" fillId="2" borderId="17" xfId="15" applyNumberFormat="1" applyFont="1" applyFill="1" applyBorder="1" applyAlignment="1" applyProtection="1">
      <alignment horizontal="left"/>
      <protection hidden="1"/>
    </xf>
    <xf numFmtId="183" fontId="0" fillId="5" borderId="1" xfId="15" applyNumberFormat="1" applyFont="1" applyFill="1" applyBorder="1" applyAlignment="1" applyProtection="1">
      <alignment horizontal="center" vertical="center" wrapText="1"/>
      <protection hidden="1"/>
    </xf>
    <xf numFmtId="183" fontId="0" fillId="5" borderId="2" xfId="15" applyNumberFormat="1" applyFont="1" applyFill="1" applyBorder="1" applyAlignment="1" applyProtection="1">
      <alignment horizontal="center" vertical="center" wrapText="1"/>
      <protection hidden="1"/>
    </xf>
    <xf numFmtId="183" fontId="0" fillId="2" borderId="4" xfId="15" applyNumberFormat="1" applyFont="1" applyFill="1" applyBorder="1" applyAlignment="1" applyProtection="1">
      <alignment horizontal="center" vertical="center"/>
      <protection hidden="1"/>
    </xf>
    <xf numFmtId="183" fontId="0" fillId="2" borderId="7" xfId="15" applyNumberFormat="1" applyFont="1" applyFill="1" applyBorder="1" applyAlignment="1" applyProtection="1">
      <alignment horizontal="center" vertical="center"/>
      <protection hidden="1"/>
    </xf>
    <xf numFmtId="183" fontId="12" fillId="5" borderId="1" xfId="15" applyNumberFormat="1" applyFont="1" applyFill="1" applyBorder="1" applyAlignment="1" applyProtection="1">
      <alignment horizontal="center" vertical="center" wrapText="1"/>
      <protection hidden="1"/>
    </xf>
    <xf numFmtId="183" fontId="12" fillId="5" borderId="2" xfId="15" applyNumberFormat="1" applyFont="1" applyFill="1" applyBorder="1" applyAlignment="1" applyProtection="1">
      <alignment horizontal="center" vertical="center" wrapText="1"/>
      <protection hidden="1"/>
    </xf>
    <xf numFmtId="183" fontId="0" fillId="2" borderId="1" xfId="15" applyNumberFormat="1" applyFont="1" applyFill="1" applyBorder="1" applyAlignment="1" applyProtection="1">
      <alignment horizontal="center" vertical="center" shrinkToFit="1"/>
      <protection hidden="1"/>
    </xf>
    <xf numFmtId="183" fontId="0" fillId="2" borderId="2" xfId="15" applyNumberFormat="1" applyFont="1" applyFill="1" applyBorder="1" applyAlignment="1" applyProtection="1">
      <alignment horizontal="center" vertical="center" shrinkToFit="1"/>
      <protection hidden="1"/>
    </xf>
    <xf numFmtId="183" fontId="27" fillId="5" borderId="1" xfId="15" applyNumberFormat="1" applyFont="1" applyFill="1" applyBorder="1" applyAlignment="1" applyProtection="1">
      <alignment horizontal="center" vertical="center" wrapText="1"/>
      <protection hidden="1"/>
    </xf>
    <xf numFmtId="183" fontId="27" fillId="5" borderId="2" xfId="15" applyNumberFormat="1" applyFont="1" applyFill="1" applyBorder="1" applyAlignment="1" applyProtection="1">
      <alignment horizontal="center" vertical="center" wrapText="1"/>
      <protection hidden="1"/>
    </xf>
    <xf numFmtId="183" fontId="4" fillId="5" borderId="1" xfId="15" applyNumberFormat="1" applyFont="1" applyFill="1" applyBorder="1" applyAlignment="1" applyProtection="1">
      <alignment horizontal="center" vertical="center" wrapText="1"/>
      <protection hidden="1"/>
    </xf>
    <xf numFmtId="183" fontId="4" fillId="5" borderId="2" xfId="15" applyNumberFormat="1" applyFont="1" applyFill="1" applyBorder="1" applyAlignment="1" applyProtection="1">
      <alignment horizontal="center" vertical="center" wrapText="1"/>
      <protection hidden="1"/>
    </xf>
  </cellXfs>
  <cellStyles count="12">
    <cellStyle name="Normal" xfId="0"/>
    <cellStyle name="一般_94作業基金綜計表" xfId="15"/>
    <cellStyle name="一般_94非營業基金預算彙編" xfId="16"/>
    <cellStyle name="Comma" xfId="17"/>
    <cellStyle name="Comma [0]" xfId="18"/>
    <cellStyle name="千分位_94作業基金綜計表" xfId="19"/>
    <cellStyle name="千分位_94非營業基金預算彙編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i960105\94&#22522;&#37329;&#38928;&#31639;\94&#29151;&#26989;&#22522;&#37329;&#32156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i960105\94&#22522;&#37329;&#38928;&#31639;\94&#20316;&#26989;&#22522;&#37329;&#32156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3)"/>
      <sheetName val="封面"/>
      <sheetName val="Sheet1"/>
      <sheetName val="封面 (2)"/>
      <sheetName val="Sheet2"/>
      <sheetName val="目錄 (2)"/>
      <sheetName val="目錄"/>
      <sheetName val="資料庫"/>
      <sheetName val="損益綜計表"/>
      <sheetName val="損益綜計表基金"/>
      <sheetName val="盈虧撥補預計表"/>
      <sheetName val="盈虧撥補預計表 -基金"/>
      <sheetName val="現金流量綜計表"/>
      <sheetName val="現金流量綜計表-基金"/>
      <sheetName val="固定資產改良擴充--資金"/>
      <sheetName val="固定資產改良擴充"/>
      <sheetName val="財務摘要"/>
      <sheetName val="圖表"/>
      <sheetName val="總說明"/>
      <sheetName val="Sheet11"/>
      <sheetName val="資產負債表"/>
    </sheetNames>
    <sheetDataSet>
      <sheetData sheetId="7">
        <row r="5">
          <cell r="D5">
            <v>35196532</v>
          </cell>
        </row>
        <row r="6">
          <cell r="D6">
            <v>758348574</v>
          </cell>
        </row>
        <row r="7">
          <cell r="D7">
            <v>95217439</v>
          </cell>
        </row>
        <row r="9">
          <cell r="D9">
            <v>36202078</v>
          </cell>
        </row>
        <row r="10">
          <cell r="D10">
            <v>683082066</v>
          </cell>
        </row>
        <row r="11">
          <cell r="D11">
            <v>107319650</v>
          </cell>
        </row>
        <row r="14">
          <cell r="D14">
            <v>0</v>
          </cell>
        </row>
        <row r="15">
          <cell r="D15">
            <v>20595394</v>
          </cell>
        </row>
        <row r="16">
          <cell r="D16">
            <v>0</v>
          </cell>
        </row>
        <row r="19">
          <cell r="D19">
            <v>3603230</v>
          </cell>
        </row>
        <row r="20">
          <cell r="D20">
            <v>5242893.61</v>
          </cell>
        </row>
        <row r="22">
          <cell r="D22">
            <v>0</v>
          </cell>
        </row>
        <row r="23">
          <cell r="D23">
            <v>0</v>
          </cell>
        </row>
        <row r="276">
          <cell r="C276">
            <v>0</v>
          </cell>
        </row>
        <row r="280">
          <cell r="C280">
            <v>0</v>
          </cell>
        </row>
        <row r="284">
          <cell r="C284">
            <v>0</v>
          </cell>
        </row>
        <row r="285">
          <cell r="C285">
            <v>0</v>
          </cell>
        </row>
        <row r="292">
          <cell r="B292">
            <v>50</v>
          </cell>
          <cell r="C292">
            <v>0</v>
          </cell>
        </row>
        <row r="293">
          <cell r="C293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 (2)"/>
      <sheetName val="Sheet1"/>
      <sheetName val="Sheet1 (3)"/>
      <sheetName val="目錄 (2)"/>
      <sheetName val="Sheet1 (2)"/>
      <sheetName val="資料庫"/>
      <sheetName val="總說明"/>
      <sheetName val="圖表資料"/>
      <sheetName val="收支餘絀綜計表"/>
      <sheetName val="收支餘絀綜計表2"/>
      <sheetName val="餘絀撥補綜計表"/>
      <sheetName val="餘絀撥補綜計表2"/>
      <sheetName val="現金流量預計表"/>
      <sheetName val="現金流量綜計表2"/>
      <sheetName val="Sheet2"/>
      <sheetName val="預計平衡表"/>
      <sheetName val="平綜表"/>
      <sheetName val="平衡表92"/>
      <sheetName val="財務摘要"/>
      <sheetName val="封面"/>
      <sheetName val="總預算封面"/>
      <sheetName val="目錄"/>
      <sheetName val="Chart2"/>
      <sheetName val="Chart3"/>
      <sheetName val="Sheet12"/>
      <sheetName val="Sheet13"/>
      <sheetName val="Sheet14"/>
      <sheetName val="Sheet15"/>
      <sheetName val="Sheet16"/>
      <sheetName val="總說明 (2)"/>
    </sheetNames>
    <sheetDataSet>
      <sheetData sheetId="5">
        <row r="149">
          <cell r="L149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L273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</row>
        <row r="276">
          <cell r="D276">
            <v>0</v>
          </cell>
          <cell r="E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82">
          <cell r="C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</row>
        <row r="284">
          <cell r="C284">
            <v>0</v>
          </cell>
          <cell r="E284">
            <v>0</v>
          </cell>
        </row>
        <row r="288">
          <cell r="D288">
            <v>0</v>
          </cell>
          <cell r="E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showGridLines="0" showZeros="0" workbookViewId="0" topLeftCell="C2">
      <selection activeCell="I7" sqref="I7"/>
    </sheetView>
  </sheetViews>
  <sheetFormatPr defaultColWidth="9.00390625" defaultRowHeight="16.5"/>
  <cols>
    <col min="1" max="1" width="9.125" style="33" hidden="1" customWidth="1"/>
    <col min="2" max="2" width="7.00390625" style="33" hidden="1" customWidth="1"/>
    <col min="3" max="3" width="24.125" style="33" customWidth="1"/>
    <col min="4" max="4" width="12.625" style="55" customWidth="1"/>
    <col min="5" max="5" width="7.625" style="56" customWidth="1"/>
    <col min="6" max="6" width="12.625" style="55" customWidth="1"/>
    <col min="7" max="7" width="7.625" style="56" customWidth="1"/>
    <col min="8" max="8" width="12.625" style="55" customWidth="1"/>
    <col min="9" max="9" width="7.625" style="56" customWidth="1"/>
    <col min="10" max="10" width="11.375" style="40" customWidth="1"/>
    <col min="11" max="16384" width="8.75390625" style="33" customWidth="1"/>
  </cols>
  <sheetData>
    <row r="1" spans="2:10" s="1" customFormat="1" ht="24.75" customHeight="1">
      <c r="B1" s="2"/>
      <c r="C1" s="3" t="s">
        <v>22</v>
      </c>
      <c r="D1" s="4"/>
      <c r="E1" s="5"/>
      <c r="F1" s="4"/>
      <c r="G1" s="5"/>
      <c r="H1" s="4"/>
      <c r="I1" s="5"/>
      <c r="J1" s="6"/>
    </row>
    <row r="2" spans="2:10" s="1" customFormat="1" ht="24.75" customHeight="1">
      <c r="B2" s="7"/>
      <c r="C2" s="7" t="s">
        <v>23</v>
      </c>
      <c r="D2" s="8"/>
      <c r="E2" s="9"/>
      <c r="F2" s="8"/>
      <c r="G2" s="9"/>
      <c r="H2" s="10"/>
      <c r="I2" s="11"/>
      <c r="J2" s="6"/>
    </row>
    <row r="3" spans="1:10" s="1" customFormat="1" ht="16.5" customHeight="1">
      <c r="A3" s="7"/>
      <c r="B3" s="7"/>
      <c r="C3" s="7"/>
      <c r="D3" s="8"/>
      <c r="E3" s="9"/>
      <c r="F3" s="8"/>
      <c r="G3" s="9"/>
      <c r="H3" s="12" t="s">
        <v>24</v>
      </c>
      <c r="I3" s="11"/>
      <c r="J3" s="6"/>
    </row>
    <row r="4" spans="1:10" s="17" customFormat="1" ht="24.75" customHeight="1">
      <c r="A4" s="13"/>
      <c r="B4" s="14"/>
      <c r="C4" s="15" t="s">
        <v>25</v>
      </c>
      <c r="D4" s="213" t="s">
        <v>117</v>
      </c>
      <c r="E4" s="214"/>
      <c r="F4" s="214"/>
      <c r="G4" s="16"/>
      <c r="H4" s="215" t="s">
        <v>26</v>
      </c>
      <c r="I4" s="215"/>
      <c r="J4" s="14"/>
    </row>
    <row r="5" spans="1:10" s="23" customFormat="1" ht="24.75" customHeight="1">
      <c r="A5" s="18" t="s">
        <v>27</v>
      </c>
      <c r="B5" s="19"/>
      <c r="C5" s="211" t="s">
        <v>28</v>
      </c>
      <c r="D5" s="20" t="s">
        <v>116</v>
      </c>
      <c r="E5" s="21"/>
      <c r="F5" s="20" t="s">
        <v>30</v>
      </c>
      <c r="G5" s="21"/>
      <c r="H5" s="209" t="s">
        <v>0</v>
      </c>
      <c r="I5" s="210"/>
      <c r="J5" s="22"/>
    </row>
    <row r="6" spans="1:28" s="23" customFormat="1" ht="24.75" customHeight="1">
      <c r="A6" s="24" t="s">
        <v>1</v>
      </c>
      <c r="B6" s="24" t="s">
        <v>31</v>
      </c>
      <c r="C6" s="212"/>
      <c r="D6" s="25" t="s">
        <v>1</v>
      </c>
      <c r="E6" s="26" t="s">
        <v>31</v>
      </c>
      <c r="F6" s="25" t="s">
        <v>1</v>
      </c>
      <c r="G6" s="26" t="s">
        <v>31</v>
      </c>
      <c r="H6" s="25" t="s">
        <v>1</v>
      </c>
      <c r="I6" s="26" t="s">
        <v>31</v>
      </c>
      <c r="J6" s="2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28" customFormat="1" ht="22.5" customHeight="1">
      <c r="A7" s="29">
        <f>SUM(A8:A10)</f>
        <v>888762.545</v>
      </c>
      <c r="B7" s="30">
        <f aca="true" t="shared" si="0" ref="B7:B28">A7/$A$7*100</f>
        <v>100</v>
      </c>
      <c r="C7" s="31" t="s">
        <v>2</v>
      </c>
      <c r="D7" s="177">
        <f>SUM(D8:D10)</f>
        <v>818810</v>
      </c>
      <c r="E7" s="178">
        <f aca="true" t="shared" si="1" ref="E7:E28">D7/$D$7*100</f>
        <v>100</v>
      </c>
      <c r="F7" s="177">
        <f>SUM(F8:F10)</f>
        <v>846427</v>
      </c>
      <c r="G7" s="178">
        <f aca="true" t="shared" si="2" ref="G7:G28">F7/$F$7*100</f>
        <v>100</v>
      </c>
      <c r="H7" s="177">
        <f>SUM(H8:H10)</f>
        <v>-27617</v>
      </c>
      <c r="I7" s="178">
        <f>H7/$F$7*100</f>
        <v>-3.26277398996015</v>
      </c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9" ht="22.5" customHeight="1">
      <c r="A8" s="34">
        <f>'[1]資料庫'!D5/1000</f>
        <v>35196.532</v>
      </c>
      <c r="B8" s="35">
        <f t="shared" si="0"/>
        <v>3.9601727365772366</v>
      </c>
      <c r="C8" s="36" t="s">
        <v>3</v>
      </c>
      <c r="D8" s="175">
        <v>38890</v>
      </c>
      <c r="E8" s="174">
        <f t="shared" si="1"/>
        <v>4.7495756036198875</v>
      </c>
      <c r="F8" s="175">
        <v>38890</v>
      </c>
      <c r="G8" s="174">
        <f>F8/$D$7*100</f>
        <v>4.7495756036198875</v>
      </c>
      <c r="H8" s="175">
        <f aca="true" t="shared" si="3" ref="H8:H14">+D8-F8</f>
        <v>0</v>
      </c>
      <c r="I8" s="174">
        <f aca="true" t="shared" si="4" ref="I8:I28">+H8/$F8*100</f>
        <v>0</v>
      </c>
    </row>
    <row r="9" spans="1:9" ht="22.5" customHeight="1">
      <c r="A9" s="34">
        <f>'[1]資料庫'!D6/1000</f>
        <v>758348.574</v>
      </c>
      <c r="B9" s="35">
        <f t="shared" si="0"/>
        <v>85.32634259469158</v>
      </c>
      <c r="C9" s="36" t="s">
        <v>4</v>
      </c>
      <c r="D9" s="175">
        <v>693622</v>
      </c>
      <c r="E9" s="174">
        <f t="shared" si="1"/>
        <v>84.71098301193194</v>
      </c>
      <c r="F9" s="175">
        <v>677913</v>
      </c>
      <c r="G9" s="174">
        <f>F9/$D$7*100</f>
        <v>82.79246711691357</v>
      </c>
      <c r="H9" s="175">
        <f t="shared" si="3"/>
        <v>15709</v>
      </c>
      <c r="I9" s="176">
        <f t="shared" si="4"/>
        <v>2.3172589993111212</v>
      </c>
    </row>
    <row r="10" spans="1:9" ht="22.5" customHeight="1">
      <c r="A10" s="34">
        <f>'[1]資料庫'!D7/1000</f>
        <v>95217.439</v>
      </c>
      <c r="B10" s="35">
        <f t="shared" si="0"/>
        <v>10.713484668731173</v>
      </c>
      <c r="C10" s="36" t="s">
        <v>5</v>
      </c>
      <c r="D10" s="175">
        <v>86298</v>
      </c>
      <c r="E10" s="174">
        <f t="shared" si="1"/>
        <v>10.539441384448162</v>
      </c>
      <c r="F10" s="175">
        <v>129624</v>
      </c>
      <c r="G10" s="174">
        <f>F10/$D$7*100</f>
        <v>15.830778813155677</v>
      </c>
      <c r="H10" s="175">
        <f t="shared" si="3"/>
        <v>-43326</v>
      </c>
      <c r="I10" s="174">
        <f t="shared" si="4"/>
        <v>-33.42436585817441</v>
      </c>
    </row>
    <row r="11" spans="1:9" ht="22.5" customHeight="1">
      <c r="A11" s="34">
        <f>SUM(A12:A14)</f>
        <v>826603.794</v>
      </c>
      <c r="B11" s="35">
        <f t="shared" si="0"/>
        <v>93.00614642800906</v>
      </c>
      <c r="C11" s="41" t="s">
        <v>6</v>
      </c>
      <c r="D11" s="169">
        <f>SUM(D12:D14)</f>
        <v>769818</v>
      </c>
      <c r="E11" s="170">
        <f t="shared" si="1"/>
        <v>94.0166827469132</v>
      </c>
      <c r="F11" s="169">
        <f>SUM(F12:F14)</f>
        <v>787124</v>
      </c>
      <c r="G11" s="170">
        <f t="shared" si="2"/>
        <v>92.99372538919482</v>
      </c>
      <c r="H11" s="173">
        <f t="shared" si="3"/>
        <v>-17306</v>
      </c>
      <c r="I11" s="170">
        <f t="shared" si="4"/>
        <v>-2.198637063537638</v>
      </c>
    </row>
    <row r="12" spans="1:9" ht="22.5" customHeight="1">
      <c r="A12" s="34">
        <f>'[1]資料庫'!D9/1000</f>
        <v>36202.078</v>
      </c>
      <c r="B12" s="35">
        <f t="shared" si="0"/>
        <v>4.0733127429441796</v>
      </c>
      <c r="C12" s="36" t="s">
        <v>7</v>
      </c>
      <c r="D12" s="175">
        <v>41481</v>
      </c>
      <c r="E12" s="174">
        <f t="shared" si="1"/>
        <v>5.066010429770032</v>
      </c>
      <c r="F12" s="175">
        <v>41367</v>
      </c>
      <c r="G12" s="174">
        <f>F12/$D$7*100</f>
        <v>5.052087785933244</v>
      </c>
      <c r="H12" s="175">
        <f t="shared" si="3"/>
        <v>114</v>
      </c>
      <c r="I12" s="174">
        <f t="shared" si="4"/>
        <v>0.2755819856407281</v>
      </c>
    </row>
    <row r="13" spans="1:9" ht="22.5" customHeight="1">
      <c r="A13" s="34">
        <f>'[1]資料庫'!D10/1000</f>
        <v>683082.066</v>
      </c>
      <c r="B13" s="35">
        <f t="shared" si="0"/>
        <v>76.85765673214773</v>
      </c>
      <c r="C13" s="36" t="s">
        <v>8</v>
      </c>
      <c r="D13" s="175">
        <v>669014</v>
      </c>
      <c r="E13" s="174">
        <f t="shared" si="1"/>
        <v>81.70564599846118</v>
      </c>
      <c r="F13" s="175">
        <v>676688</v>
      </c>
      <c r="G13" s="174">
        <f>F13/$D$7*100</f>
        <v>82.64285975989546</v>
      </c>
      <c r="H13" s="175">
        <f t="shared" si="3"/>
        <v>-7674</v>
      </c>
      <c r="I13" s="174">
        <f t="shared" si="4"/>
        <v>-1.1340529165582958</v>
      </c>
    </row>
    <row r="14" spans="1:28" ht="22.5" customHeight="1">
      <c r="A14" s="34">
        <f>'[1]資料庫'!D11/1000</f>
        <v>107319.65</v>
      </c>
      <c r="B14" s="35">
        <f t="shared" si="0"/>
        <v>12.07517695291716</v>
      </c>
      <c r="C14" s="36" t="s">
        <v>9</v>
      </c>
      <c r="D14" s="175">
        <v>59323</v>
      </c>
      <c r="E14" s="174">
        <f t="shared" si="1"/>
        <v>7.245026318681989</v>
      </c>
      <c r="F14" s="175">
        <v>69069</v>
      </c>
      <c r="G14" s="174">
        <f>F14/$D$7*100</f>
        <v>8.435290238272614</v>
      </c>
      <c r="H14" s="175">
        <f t="shared" si="3"/>
        <v>-9746</v>
      </c>
      <c r="I14" s="176">
        <f t="shared" si="4"/>
        <v>-14.110527154005414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10" s="28" customFormat="1" ht="22.5" customHeight="1">
      <c r="A15" s="34">
        <f>A7-A11</f>
        <v>62158.75100000005</v>
      </c>
      <c r="B15" s="42">
        <f t="shared" si="0"/>
        <v>6.993853571990935</v>
      </c>
      <c r="C15" s="43" t="s">
        <v>10</v>
      </c>
      <c r="D15" s="169">
        <f>D7-D11</f>
        <v>48992</v>
      </c>
      <c r="E15" s="171">
        <f t="shared" si="1"/>
        <v>5.983317253086796</v>
      </c>
      <c r="F15" s="169">
        <f>F7-F11</f>
        <v>59303</v>
      </c>
      <c r="G15" s="171">
        <f t="shared" si="2"/>
        <v>7.006274610805184</v>
      </c>
      <c r="H15" s="169">
        <f>H7-H11</f>
        <v>-10311</v>
      </c>
      <c r="I15" s="171">
        <f t="shared" si="4"/>
        <v>-17.386978736320255</v>
      </c>
      <c r="J15" s="32"/>
    </row>
    <row r="16" spans="1:9" ht="22.5" customHeight="1">
      <c r="A16" s="34">
        <f>SUM(A17:A19)</f>
        <v>20595.394</v>
      </c>
      <c r="B16" s="35">
        <f t="shared" si="0"/>
        <v>2.317311200372423</v>
      </c>
      <c r="C16" s="43" t="s">
        <v>11</v>
      </c>
      <c r="D16" s="169">
        <f>SUM(D17:D19)</f>
        <v>36689</v>
      </c>
      <c r="E16" s="171">
        <f t="shared" si="1"/>
        <v>4.4807708748061215</v>
      </c>
      <c r="F16" s="169">
        <f>SUM(F17:F19)</f>
        <v>41249</v>
      </c>
      <c r="G16" s="170">
        <f t="shared" si="2"/>
        <v>4.8733086255518785</v>
      </c>
      <c r="H16" s="169">
        <f>SUM(H17:H19)</f>
        <v>-4560</v>
      </c>
      <c r="I16" s="172">
        <f t="shared" si="4"/>
        <v>-11.054813450023032</v>
      </c>
    </row>
    <row r="17" spans="1:9" ht="22.5" customHeight="1">
      <c r="A17" s="34">
        <f>'[1]資料庫'!D14/1000</f>
        <v>0</v>
      </c>
      <c r="B17" s="35">
        <f t="shared" si="0"/>
        <v>0</v>
      </c>
      <c r="C17" s="36" t="s">
        <v>12</v>
      </c>
      <c r="D17" s="175"/>
      <c r="E17" s="179">
        <f t="shared" si="1"/>
        <v>0</v>
      </c>
      <c r="F17" s="175"/>
      <c r="G17" s="174">
        <f t="shared" si="2"/>
        <v>0</v>
      </c>
      <c r="H17" s="175">
        <f>+D17-F17</f>
        <v>0</v>
      </c>
      <c r="I17" s="176"/>
    </row>
    <row r="18" spans="1:9" ht="22.5" customHeight="1">
      <c r="A18" s="34">
        <f>'[1]資料庫'!D15/1000</f>
        <v>20595.394</v>
      </c>
      <c r="B18" s="35">
        <f t="shared" si="0"/>
        <v>2.317311200372423</v>
      </c>
      <c r="C18" s="36" t="s">
        <v>13</v>
      </c>
      <c r="D18" s="175">
        <v>36689</v>
      </c>
      <c r="E18" s="174">
        <f t="shared" si="1"/>
        <v>4.4807708748061215</v>
      </c>
      <c r="F18" s="175">
        <v>41249</v>
      </c>
      <c r="G18" s="174">
        <f t="shared" si="2"/>
        <v>4.8733086255518785</v>
      </c>
      <c r="H18" s="175">
        <f>+D18-F18</f>
        <v>-4560</v>
      </c>
      <c r="I18" s="174">
        <f t="shared" si="4"/>
        <v>-11.054813450023032</v>
      </c>
    </row>
    <row r="19" spans="1:9" ht="22.5" customHeight="1">
      <c r="A19" s="34">
        <f>'[1]資料庫'!D16/1000</f>
        <v>0</v>
      </c>
      <c r="B19" s="35">
        <f t="shared" si="0"/>
        <v>0</v>
      </c>
      <c r="C19" s="45" t="s">
        <v>32</v>
      </c>
      <c r="D19" s="175"/>
      <c r="E19" s="174">
        <f t="shared" si="1"/>
        <v>0</v>
      </c>
      <c r="F19" s="175"/>
      <c r="G19" s="174">
        <f t="shared" si="2"/>
        <v>0</v>
      </c>
      <c r="H19" s="175">
        <f>+D19-F19</f>
        <v>0</v>
      </c>
      <c r="I19" s="174"/>
    </row>
    <row r="20" spans="1:9" ht="22.5" customHeight="1">
      <c r="A20" s="34">
        <f>A15-A16</f>
        <v>41563.35700000005</v>
      </c>
      <c r="B20" s="35">
        <f t="shared" si="0"/>
        <v>4.6765423716185115</v>
      </c>
      <c r="C20" s="43" t="s">
        <v>14</v>
      </c>
      <c r="D20" s="169">
        <f>D15-D16</f>
        <v>12303</v>
      </c>
      <c r="E20" s="170">
        <f t="shared" si="1"/>
        <v>1.5025463782806756</v>
      </c>
      <c r="F20" s="169">
        <f>F15-F16</f>
        <v>18054</v>
      </c>
      <c r="G20" s="170">
        <f t="shared" si="2"/>
        <v>2.132965985253306</v>
      </c>
      <c r="H20" s="169">
        <f>H15-H16</f>
        <v>-5751</v>
      </c>
      <c r="I20" s="170">
        <f t="shared" si="4"/>
        <v>-31.85443668993021</v>
      </c>
    </row>
    <row r="21" spans="1:28" ht="22.5" customHeight="1">
      <c r="A21" s="34">
        <f>SUM(A22:A23)</f>
        <v>8846.12361</v>
      </c>
      <c r="B21" s="35">
        <f t="shared" si="0"/>
        <v>0.9953303792747026</v>
      </c>
      <c r="C21" s="43" t="s">
        <v>15</v>
      </c>
      <c r="D21" s="169">
        <f>SUM(D22:D23)</f>
        <v>10890</v>
      </c>
      <c r="E21" s="170">
        <f t="shared" si="1"/>
        <v>1.3299788717773355</v>
      </c>
      <c r="F21" s="169">
        <f>SUM(F22:F23)</f>
        <v>8641</v>
      </c>
      <c r="G21" s="170">
        <f t="shared" si="2"/>
        <v>1.020879532434575</v>
      </c>
      <c r="H21" s="169">
        <f>SUM(H22:H23)</f>
        <v>2249</v>
      </c>
      <c r="I21" s="172">
        <f t="shared" si="4"/>
        <v>26.027080199051035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22.5" customHeight="1">
      <c r="A22" s="34">
        <f>'[1]資料庫'!D19/1000</f>
        <v>3603.23</v>
      </c>
      <c r="B22" s="35">
        <f t="shared" si="0"/>
        <v>0.4054210002740383</v>
      </c>
      <c r="C22" s="45" t="s">
        <v>33</v>
      </c>
      <c r="D22" s="175">
        <v>6000</v>
      </c>
      <c r="E22" s="174">
        <f t="shared" si="1"/>
        <v>0.7327707282519754</v>
      </c>
      <c r="F22" s="175">
        <v>3900</v>
      </c>
      <c r="G22" s="205">
        <f t="shared" si="2"/>
        <v>0.4607603490909435</v>
      </c>
      <c r="H22" s="175">
        <f>+D22-F22</f>
        <v>2100</v>
      </c>
      <c r="I22" s="205">
        <f t="shared" si="4"/>
        <v>53.84615384615385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9" ht="22.5" customHeight="1">
      <c r="A23" s="34">
        <f>'[1]資料庫'!D20/1000</f>
        <v>5242.89361</v>
      </c>
      <c r="B23" s="35">
        <f t="shared" si="0"/>
        <v>0.5899093790006643</v>
      </c>
      <c r="C23" s="46" t="s">
        <v>16</v>
      </c>
      <c r="D23" s="175">
        <v>4890</v>
      </c>
      <c r="E23" s="174">
        <f t="shared" si="1"/>
        <v>0.5972081435253599</v>
      </c>
      <c r="F23" s="175">
        <v>4741</v>
      </c>
      <c r="G23" s="205">
        <f t="shared" si="2"/>
        <v>0.5601191833436315</v>
      </c>
      <c r="H23" s="175">
        <f>+D23-F23</f>
        <v>149</v>
      </c>
      <c r="I23" s="205">
        <f t="shared" si="4"/>
        <v>3.142796878295718</v>
      </c>
    </row>
    <row r="24" spans="1:9" ht="22.5" customHeight="1">
      <c r="A24" s="34">
        <f>SUM(A25:A26)</f>
        <v>0</v>
      </c>
      <c r="B24" s="35">
        <f t="shared" si="0"/>
        <v>0</v>
      </c>
      <c r="C24" s="47" t="s">
        <v>17</v>
      </c>
      <c r="D24" s="169">
        <f>SUM(D25:D26)</f>
        <v>2096</v>
      </c>
      <c r="E24" s="170">
        <f t="shared" si="1"/>
        <v>0.25598124106935677</v>
      </c>
      <c r="F24" s="169">
        <f>SUM(F25:F26)</f>
        <v>1282</v>
      </c>
      <c r="G24" s="170">
        <f t="shared" si="2"/>
        <v>0.1514601968037409</v>
      </c>
      <c r="H24" s="169">
        <f>SUM(H25:H26)</f>
        <v>814</v>
      </c>
      <c r="I24" s="170">
        <f t="shared" si="4"/>
        <v>63.494539781591264</v>
      </c>
    </row>
    <row r="25" spans="1:9" ht="22.5" customHeight="1">
      <c r="A25" s="34">
        <f>'[1]資料庫'!D22/1000</f>
        <v>0</v>
      </c>
      <c r="B25" s="35">
        <f t="shared" si="0"/>
        <v>0</v>
      </c>
      <c r="C25" s="46" t="s">
        <v>18</v>
      </c>
      <c r="D25" s="175">
        <v>50</v>
      </c>
      <c r="E25" s="205">
        <f t="shared" si="1"/>
        <v>0.006106422735433128</v>
      </c>
      <c r="F25" s="175">
        <v>50</v>
      </c>
      <c r="G25" s="205">
        <f t="shared" si="2"/>
        <v>0.005907183962704404</v>
      </c>
      <c r="H25" s="175">
        <f>+D25-F25</f>
        <v>0</v>
      </c>
      <c r="I25" s="205">
        <f t="shared" si="4"/>
        <v>0</v>
      </c>
    </row>
    <row r="26" spans="1:9" s="32" customFormat="1" ht="22.5" customHeight="1">
      <c r="A26" s="34">
        <f>'[1]資料庫'!D23/1000</f>
        <v>0</v>
      </c>
      <c r="B26" s="42">
        <f t="shared" si="0"/>
        <v>0</v>
      </c>
      <c r="C26" s="36" t="s">
        <v>19</v>
      </c>
      <c r="D26" s="175">
        <v>2046</v>
      </c>
      <c r="E26" s="205">
        <f t="shared" si="1"/>
        <v>0.2498748183339236</v>
      </c>
      <c r="F26" s="175">
        <v>1232</v>
      </c>
      <c r="G26" s="205">
        <f t="shared" si="2"/>
        <v>0.1455530128410365</v>
      </c>
      <c r="H26" s="175">
        <f>+D26-F26</f>
        <v>814</v>
      </c>
      <c r="I26" s="205">
        <f t="shared" si="4"/>
        <v>66.07142857142857</v>
      </c>
    </row>
    <row r="27" spans="1:28" s="32" customFormat="1" ht="22.5" customHeight="1">
      <c r="A27" s="34">
        <f>A21-A24</f>
        <v>8846.12361</v>
      </c>
      <c r="B27" s="42">
        <f t="shared" si="0"/>
        <v>0.9953303792747026</v>
      </c>
      <c r="C27" s="43" t="s">
        <v>20</v>
      </c>
      <c r="D27" s="169">
        <f>D21-D24</f>
        <v>8794</v>
      </c>
      <c r="E27" s="171">
        <f t="shared" si="1"/>
        <v>1.0739976307079786</v>
      </c>
      <c r="F27" s="169">
        <f>F21-F24</f>
        <v>7359</v>
      </c>
      <c r="G27" s="171">
        <f t="shared" si="2"/>
        <v>0.8694193356308342</v>
      </c>
      <c r="H27" s="169">
        <f>H21-H24</f>
        <v>1435</v>
      </c>
      <c r="I27" s="171">
        <f t="shared" si="4"/>
        <v>19.499932055985866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s="28" customFormat="1" ht="22.5" customHeight="1">
      <c r="A28" s="34" t="e">
        <f>#REF!-#REF!</f>
        <v>#REF!</v>
      </c>
      <c r="B28" s="42" t="e">
        <f t="shared" si="0"/>
        <v>#REF!</v>
      </c>
      <c r="C28" s="43" t="s">
        <v>21</v>
      </c>
      <c r="D28" s="169">
        <f>D20+D27</f>
        <v>21097</v>
      </c>
      <c r="E28" s="171">
        <f t="shared" si="1"/>
        <v>2.5765440089886544</v>
      </c>
      <c r="F28" s="169">
        <f>F20+F27</f>
        <v>25413</v>
      </c>
      <c r="G28" s="171">
        <f t="shared" si="2"/>
        <v>3.00238532088414</v>
      </c>
      <c r="H28" s="169">
        <f>H20+H27</f>
        <v>-4316</v>
      </c>
      <c r="I28" s="171">
        <f t="shared" si="4"/>
        <v>-16.9834336756778</v>
      </c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9" ht="22.5" customHeight="1">
      <c r="A29" s="34"/>
      <c r="B29" s="35"/>
      <c r="C29" s="36"/>
      <c r="D29" s="37"/>
      <c r="E29" s="38"/>
      <c r="F29" s="37"/>
      <c r="G29" s="38"/>
      <c r="H29" s="39"/>
      <c r="I29" s="44"/>
    </row>
    <row r="30" spans="1:10" s="28" customFormat="1" ht="22.5" customHeight="1">
      <c r="A30" s="34"/>
      <c r="B30" s="42"/>
      <c r="C30" s="43"/>
      <c r="D30" s="37"/>
      <c r="E30" s="44"/>
      <c r="F30" s="37"/>
      <c r="G30" s="44"/>
      <c r="H30" s="37"/>
      <c r="I30" s="44"/>
      <c r="J30" s="32"/>
    </row>
    <row r="31" spans="1:10" s="28" customFormat="1" ht="22.5" customHeight="1">
      <c r="A31" s="48"/>
      <c r="B31" s="49"/>
      <c r="C31" s="50"/>
      <c r="D31" s="51"/>
      <c r="E31" s="52"/>
      <c r="F31" s="51"/>
      <c r="G31" s="52"/>
      <c r="H31" s="51"/>
      <c r="I31" s="52"/>
      <c r="J31" s="32"/>
    </row>
    <row r="32" spans="1:9" ht="20.25" customHeight="1">
      <c r="A32" s="40"/>
      <c r="B32" s="40"/>
      <c r="C32" s="40"/>
      <c r="D32" s="53"/>
      <c r="E32" s="54"/>
      <c r="F32" s="53"/>
      <c r="G32" s="54"/>
      <c r="H32" s="53"/>
      <c r="I32" s="54"/>
    </row>
  </sheetData>
  <mergeCells count="4">
    <mergeCell ref="H5:I5"/>
    <mergeCell ref="C5:C6"/>
    <mergeCell ref="D4:F4"/>
    <mergeCell ref="H4:I4"/>
  </mergeCells>
  <printOptions horizontalCentered="1"/>
  <pageMargins left="0.7874015748031497" right="0.7874015748031497" top="0.7874015748031497" bottom="0.7874015748031497" header="0.2755905511811024" footer="0.07874015748031496"/>
  <pageSetup blackAndWhite="1" fitToHeight="4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showGridLines="0" showZeros="0" workbookViewId="0" topLeftCell="A14">
      <selection activeCell="I22" sqref="I22"/>
    </sheetView>
  </sheetViews>
  <sheetFormatPr defaultColWidth="9.00390625" defaultRowHeight="16.5"/>
  <cols>
    <col min="1" max="1" width="24.125" style="71" customWidth="1"/>
    <col min="2" max="2" width="12.625" style="95" customWidth="1"/>
    <col min="3" max="3" width="7.75390625" style="96" customWidth="1"/>
    <col min="4" max="4" width="12.625" style="95" customWidth="1"/>
    <col min="5" max="5" width="7.625" style="96" customWidth="1"/>
    <col min="6" max="6" width="12.625" style="95" customWidth="1"/>
    <col min="7" max="7" width="7.625" style="96" customWidth="1"/>
    <col min="8" max="8" width="11.375" style="86" customWidth="1"/>
    <col min="9" max="16384" width="8.75390625" style="71" customWidth="1"/>
  </cols>
  <sheetData>
    <row r="1" spans="1:8" s="60" customFormat="1" ht="24.75" customHeight="1">
      <c r="A1" s="3" t="s">
        <v>34</v>
      </c>
      <c r="B1" s="57"/>
      <c r="C1" s="58"/>
      <c r="D1" s="57"/>
      <c r="E1" s="58"/>
      <c r="F1" s="57"/>
      <c r="G1" s="58"/>
      <c r="H1" s="59"/>
    </row>
    <row r="2" spans="1:8" s="60" customFormat="1" ht="24.75" customHeight="1">
      <c r="A2" s="61" t="s">
        <v>35</v>
      </c>
      <c r="B2" s="62"/>
      <c r="C2" s="63"/>
      <c r="D2" s="62"/>
      <c r="E2" s="63"/>
      <c r="F2" s="64"/>
      <c r="G2" s="65"/>
      <c r="H2" s="59"/>
    </row>
    <row r="3" spans="1:8" s="60" customFormat="1" ht="16.5" customHeight="1">
      <c r="A3" s="66"/>
      <c r="B3" s="62"/>
      <c r="C3" s="63"/>
      <c r="D3" s="62"/>
      <c r="E3" s="63"/>
      <c r="F3" s="67" t="s">
        <v>36</v>
      </c>
      <c r="G3" s="65"/>
      <c r="H3" s="59"/>
    </row>
    <row r="4" spans="1:8" ht="24.75" customHeight="1" thickBot="1">
      <c r="A4" s="68" t="s">
        <v>25</v>
      </c>
      <c r="B4" s="220" t="s">
        <v>118</v>
      </c>
      <c r="C4" s="220"/>
      <c r="D4" s="220"/>
      <c r="E4" s="69"/>
      <c r="F4" s="221" t="s">
        <v>26</v>
      </c>
      <c r="G4" s="222"/>
      <c r="H4" s="70"/>
    </row>
    <row r="5" spans="1:8" s="75" customFormat="1" ht="24.75" customHeight="1">
      <c r="A5" s="218" t="s">
        <v>37</v>
      </c>
      <c r="B5" s="72" t="s">
        <v>38</v>
      </c>
      <c r="C5" s="73"/>
      <c r="D5" s="72" t="s">
        <v>39</v>
      </c>
      <c r="E5" s="73"/>
      <c r="F5" s="216" t="s">
        <v>40</v>
      </c>
      <c r="G5" s="217"/>
      <c r="H5" s="74"/>
    </row>
    <row r="6" spans="1:26" s="75" customFormat="1" ht="24.75" customHeight="1" thickBot="1">
      <c r="A6" s="219"/>
      <c r="B6" s="76" t="s">
        <v>1</v>
      </c>
      <c r="C6" s="77" t="s">
        <v>31</v>
      </c>
      <c r="D6" s="76" t="s">
        <v>1</v>
      </c>
      <c r="E6" s="77" t="s">
        <v>31</v>
      </c>
      <c r="F6" s="76" t="s">
        <v>1</v>
      </c>
      <c r="G6" s="78" t="s">
        <v>31</v>
      </c>
      <c r="H6" s="7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28" customFormat="1" ht="22.5" customHeight="1">
      <c r="A7" s="80" t="s">
        <v>2</v>
      </c>
      <c r="B7" s="177">
        <f>SUM(B8:B10)</f>
        <v>818810</v>
      </c>
      <c r="C7" s="178">
        <f>B7/$B$7*100</f>
        <v>100</v>
      </c>
      <c r="D7" s="181">
        <f>SUM(D8:D10)</f>
        <v>776138</v>
      </c>
      <c r="E7" s="183">
        <f aca="true" t="shared" si="0" ref="E7:E28">D7/$D$7*100</f>
        <v>100</v>
      </c>
      <c r="F7" s="181">
        <f>SUM(F8:F10)</f>
        <v>42672</v>
      </c>
      <c r="G7" s="184">
        <f aca="true" t="shared" si="1" ref="G7:G28">F7/$F$7*100</f>
        <v>100</v>
      </c>
      <c r="H7" s="32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7" ht="22.5" customHeight="1">
      <c r="A8" s="84" t="s">
        <v>41</v>
      </c>
      <c r="B8" s="175">
        <f>D8+F8</f>
        <v>38890</v>
      </c>
      <c r="C8" s="174">
        <f>B8/$D$7*100</f>
        <v>5.0107068588318056</v>
      </c>
      <c r="D8" s="87"/>
      <c r="E8" s="185">
        <f t="shared" si="0"/>
        <v>0</v>
      </c>
      <c r="F8" s="87">
        <v>38890</v>
      </c>
      <c r="G8" s="186">
        <f t="shared" si="1"/>
        <v>91.13704536932883</v>
      </c>
    </row>
    <row r="9" spans="1:7" ht="22.5" customHeight="1">
      <c r="A9" s="84" t="s">
        <v>42</v>
      </c>
      <c r="B9" s="175">
        <f>D9+F9</f>
        <v>693622</v>
      </c>
      <c r="C9" s="174">
        <f>B9/$D$7*100</f>
        <v>89.36838551907006</v>
      </c>
      <c r="D9" s="87">
        <v>693622</v>
      </c>
      <c r="E9" s="185">
        <f t="shared" si="0"/>
        <v>89.36838551907006</v>
      </c>
      <c r="F9" s="87">
        <f>'[1]資料庫'!C276</f>
        <v>0</v>
      </c>
      <c r="G9" s="186">
        <f t="shared" si="1"/>
        <v>0</v>
      </c>
    </row>
    <row r="10" spans="1:7" ht="22.5" customHeight="1">
      <c r="A10" s="84" t="s">
        <v>43</v>
      </c>
      <c r="B10" s="175">
        <f>D10+F10</f>
        <v>86298</v>
      </c>
      <c r="C10" s="174">
        <f>B10/$D$7*100</f>
        <v>11.118898958690336</v>
      </c>
      <c r="D10" s="87">
        <v>82516</v>
      </c>
      <c r="E10" s="185">
        <f t="shared" si="0"/>
        <v>10.631614480929938</v>
      </c>
      <c r="F10" s="87">
        <v>3782</v>
      </c>
      <c r="G10" s="186">
        <f t="shared" si="1"/>
        <v>8.862954630671165</v>
      </c>
    </row>
    <row r="11" spans="1:7" ht="22.5" customHeight="1">
      <c r="A11" s="80" t="s">
        <v>6</v>
      </c>
      <c r="B11" s="169">
        <f>SUM(B12:B14)</f>
        <v>769818</v>
      </c>
      <c r="C11" s="170">
        <f>B11/$B$7*100</f>
        <v>94.0166827469132</v>
      </c>
      <c r="D11" s="181">
        <f>SUM(D12:D14)</f>
        <v>727243</v>
      </c>
      <c r="E11" s="180">
        <f t="shared" si="0"/>
        <v>93.70021826015477</v>
      </c>
      <c r="F11" s="181">
        <f>SUM(F12:F14)</f>
        <v>42575</v>
      </c>
      <c r="G11" s="182">
        <f t="shared" si="1"/>
        <v>99.77268466441694</v>
      </c>
    </row>
    <row r="12" spans="1:7" ht="22.5" customHeight="1">
      <c r="A12" s="84" t="s">
        <v>44</v>
      </c>
      <c r="B12" s="175">
        <f>D12+F12</f>
        <v>41481</v>
      </c>
      <c r="C12" s="174">
        <f>B12/$D$7*100</f>
        <v>5.3445392443096456</v>
      </c>
      <c r="D12" s="87"/>
      <c r="E12" s="185">
        <f t="shared" si="0"/>
        <v>0</v>
      </c>
      <c r="F12" s="87">
        <v>41481</v>
      </c>
      <c r="G12" s="186">
        <f t="shared" si="1"/>
        <v>97.20894263217097</v>
      </c>
    </row>
    <row r="13" spans="1:7" ht="22.5" customHeight="1">
      <c r="A13" s="84" t="s">
        <v>45</v>
      </c>
      <c r="B13" s="175">
        <f>D13+F13</f>
        <v>669014</v>
      </c>
      <c r="C13" s="174">
        <f>B13/$D$7*100</f>
        <v>86.19781533696327</v>
      </c>
      <c r="D13" s="87">
        <v>669014</v>
      </c>
      <c r="E13" s="185">
        <f t="shared" si="0"/>
        <v>86.19781533696327</v>
      </c>
      <c r="F13" s="87">
        <f>'[1]資料庫'!C280</f>
        <v>0</v>
      </c>
      <c r="G13" s="186">
        <f t="shared" si="1"/>
        <v>0</v>
      </c>
    </row>
    <row r="14" spans="1:26" ht="22.5" customHeight="1">
      <c r="A14" s="84" t="s">
        <v>46</v>
      </c>
      <c r="B14" s="175">
        <f>D14+F14</f>
        <v>59323</v>
      </c>
      <c r="C14" s="174">
        <f>B14/$D$7*100</f>
        <v>7.643357238016951</v>
      </c>
      <c r="D14" s="87">
        <v>58229</v>
      </c>
      <c r="E14" s="185">
        <f t="shared" si="0"/>
        <v>7.502402923191494</v>
      </c>
      <c r="F14" s="87">
        <v>1094</v>
      </c>
      <c r="G14" s="186">
        <f t="shared" si="1"/>
        <v>2.563742032245969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8" s="28" customFormat="1" ht="22.5" customHeight="1">
      <c r="A15" s="80" t="s">
        <v>47</v>
      </c>
      <c r="B15" s="169">
        <f>B7-B11</f>
        <v>48992</v>
      </c>
      <c r="C15" s="171">
        <f>B15/$B$7*100</f>
        <v>5.983317253086796</v>
      </c>
      <c r="D15" s="181">
        <f>D7-D11</f>
        <v>48895</v>
      </c>
      <c r="E15" s="183">
        <f t="shared" si="0"/>
        <v>6.299781739845233</v>
      </c>
      <c r="F15" s="181">
        <f>F7-F11</f>
        <v>97</v>
      </c>
      <c r="G15" s="184">
        <f t="shared" si="1"/>
        <v>0.2273153355830521</v>
      </c>
      <c r="H15" s="32"/>
    </row>
    <row r="16" spans="1:7" ht="22.5" customHeight="1">
      <c r="A16" s="80" t="s">
        <v>11</v>
      </c>
      <c r="B16" s="169">
        <f>SUM(B17:B19)</f>
        <v>36689</v>
      </c>
      <c r="C16" s="171">
        <f>B16/$B$7*100</f>
        <v>4.4807708748061215</v>
      </c>
      <c r="D16" s="181">
        <f>SUM(D17:D19)</f>
        <v>36689</v>
      </c>
      <c r="E16" s="180">
        <f t="shared" si="0"/>
        <v>4.727123269315508</v>
      </c>
      <c r="F16" s="181">
        <f>SUM(F17:F19)</f>
        <v>0</v>
      </c>
      <c r="G16" s="182">
        <f t="shared" si="1"/>
        <v>0</v>
      </c>
    </row>
    <row r="17" spans="1:7" ht="22.5" customHeight="1">
      <c r="A17" s="84" t="s">
        <v>48</v>
      </c>
      <c r="B17" s="175">
        <f>D17+F17</f>
        <v>0</v>
      </c>
      <c r="C17" s="179">
        <f>B17/$D$7*100</f>
        <v>0</v>
      </c>
      <c r="D17" s="87"/>
      <c r="E17" s="185">
        <f t="shared" si="0"/>
        <v>0</v>
      </c>
      <c r="F17" s="87">
        <f>'[1]資料庫'!C284</f>
        <v>0</v>
      </c>
      <c r="G17" s="186">
        <f t="shared" si="1"/>
        <v>0</v>
      </c>
    </row>
    <row r="18" spans="1:7" ht="22.5" customHeight="1">
      <c r="A18" s="84" t="s">
        <v>49</v>
      </c>
      <c r="B18" s="175">
        <f>D18+F18</f>
        <v>36689</v>
      </c>
      <c r="C18" s="174">
        <f>B18/$B$7*100</f>
        <v>4.4807708748061215</v>
      </c>
      <c r="D18" s="87">
        <v>36689</v>
      </c>
      <c r="E18" s="185">
        <f t="shared" si="0"/>
        <v>4.727123269315508</v>
      </c>
      <c r="F18" s="87">
        <f>'[1]資料庫'!C285</f>
        <v>0</v>
      </c>
      <c r="G18" s="186">
        <f t="shared" si="1"/>
        <v>0</v>
      </c>
    </row>
    <row r="19" spans="1:7" ht="22.5" customHeight="1">
      <c r="A19" s="84" t="s">
        <v>50</v>
      </c>
      <c r="B19" s="175">
        <f>D19+F19</f>
        <v>0</v>
      </c>
      <c r="C19" s="174">
        <f>B19/$D$7*100</f>
        <v>0</v>
      </c>
      <c r="D19" s="87"/>
      <c r="E19" s="185"/>
      <c r="F19" s="87"/>
      <c r="G19" s="186"/>
    </row>
    <row r="20" spans="1:7" ht="22.5" customHeight="1">
      <c r="A20" s="80" t="s">
        <v>51</v>
      </c>
      <c r="B20" s="169">
        <f>B15-B16</f>
        <v>12303</v>
      </c>
      <c r="C20" s="170">
        <f>B20/$B$7*100</f>
        <v>1.5025463782806756</v>
      </c>
      <c r="D20" s="181">
        <f>D15-D16</f>
        <v>12206</v>
      </c>
      <c r="E20" s="180">
        <f t="shared" si="0"/>
        <v>1.5726584705297253</v>
      </c>
      <c r="F20" s="181">
        <f>F15-F16</f>
        <v>97</v>
      </c>
      <c r="G20" s="182">
        <f t="shared" si="1"/>
        <v>0.2273153355830521</v>
      </c>
    </row>
    <row r="21" spans="1:26" ht="22.5" customHeight="1">
      <c r="A21" s="80" t="s">
        <v>15</v>
      </c>
      <c r="B21" s="169">
        <f>SUM(B22:B23)</f>
        <v>10890</v>
      </c>
      <c r="C21" s="170">
        <f>B21/$B$7*100</f>
        <v>1.3299788717773355</v>
      </c>
      <c r="D21" s="181">
        <f>SUM(D22:D23)</f>
        <v>9490</v>
      </c>
      <c r="E21" s="180">
        <f t="shared" si="0"/>
        <v>1.2227207017308779</v>
      </c>
      <c r="F21" s="181">
        <f>SUM(F22:F23)</f>
        <v>1400</v>
      </c>
      <c r="G21" s="182">
        <f t="shared" si="1"/>
        <v>3.2808398950131235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2.5" customHeight="1">
      <c r="A22" s="84" t="s">
        <v>52</v>
      </c>
      <c r="B22" s="175">
        <f>D22+F22</f>
        <v>6000</v>
      </c>
      <c r="C22" s="174">
        <f>B22/$D$7*100</f>
        <v>0.7730583994083526</v>
      </c>
      <c r="D22" s="87">
        <v>5000</v>
      </c>
      <c r="E22" s="185">
        <f t="shared" si="0"/>
        <v>0.6442153328402939</v>
      </c>
      <c r="F22" s="87">
        <v>1000</v>
      </c>
      <c r="G22" s="186">
        <f t="shared" si="1"/>
        <v>2.3434570678665168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7" ht="22.5" customHeight="1">
      <c r="A23" s="88" t="s">
        <v>53</v>
      </c>
      <c r="B23" s="175">
        <f>D23+F23</f>
        <v>4890</v>
      </c>
      <c r="C23" s="174">
        <f>B23/$D$7*100</f>
        <v>0.6300425955178074</v>
      </c>
      <c r="D23" s="87">
        <v>4490</v>
      </c>
      <c r="E23" s="185">
        <f t="shared" si="0"/>
        <v>0.5785053688905839</v>
      </c>
      <c r="F23" s="87">
        <v>400</v>
      </c>
      <c r="G23" s="186">
        <f t="shared" si="1"/>
        <v>0.9373828271466067</v>
      </c>
    </row>
    <row r="24" spans="1:7" ht="22.5" customHeight="1">
      <c r="A24" s="89" t="s">
        <v>17</v>
      </c>
      <c r="B24" s="169">
        <f>SUM(B25:B26)</f>
        <v>2096</v>
      </c>
      <c r="C24" s="170">
        <f>B24/$B$7*100</f>
        <v>0.25598124106935677</v>
      </c>
      <c r="D24" s="181">
        <f>SUM(D25:D26)</f>
        <v>1096</v>
      </c>
      <c r="E24" s="180">
        <f t="shared" si="0"/>
        <v>0.1412120009585924</v>
      </c>
      <c r="F24" s="181">
        <f>SUM(F25:F26)</f>
        <v>1000</v>
      </c>
      <c r="G24" s="182">
        <f t="shared" si="1"/>
        <v>2.3434570678665168</v>
      </c>
    </row>
    <row r="25" spans="1:7" ht="22.5" customHeight="1">
      <c r="A25" s="88" t="s">
        <v>54</v>
      </c>
      <c r="B25" s="175">
        <f>D25+F25</f>
        <v>50</v>
      </c>
      <c r="C25" s="205">
        <f>B25/$B$7*100</f>
        <v>0.006106422735433128</v>
      </c>
      <c r="D25" s="87">
        <f>'[1]資料庫'!B292</f>
        <v>50</v>
      </c>
      <c r="E25" s="185">
        <f t="shared" si="0"/>
        <v>0.0064421533284029385</v>
      </c>
      <c r="F25" s="87">
        <f>'[1]資料庫'!C292</f>
        <v>0</v>
      </c>
      <c r="G25" s="186">
        <f t="shared" si="1"/>
        <v>0</v>
      </c>
    </row>
    <row r="26" spans="1:7" s="32" customFormat="1" ht="22.5" customHeight="1">
      <c r="A26" s="84" t="s">
        <v>55</v>
      </c>
      <c r="B26" s="175">
        <f>D26+F26</f>
        <v>2046</v>
      </c>
      <c r="C26" s="205">
        <f>B26/$B$7*100</f>
        <v>0.2498748183339236</v>
      </c>
      <c r="D26" s="87">
        <v>1046</v>
      </c>
      <c r="E26" s="185">
        <f t="shared" si="0"/>
        <v>0.13476984763018945</v>
      </c>
      <c r="F26" s="87">
        <f>'[1]資料庫'!C293</f>
        <v>1000</v>
      </c>
      <c r="G26" s="186">
        <f t="shared" si="1"/>
        <v>2.3434570678665168</v>
      </c>
    </row>
    <row r="27" spans="1:26" s="32" customFormat="1" ht="22.5" customHeight="1">
      <c r="A27" s="80" t="s">
        <v>56</v>
      </c>
      <c r="B27" s="169">
        <f>B21-B24</f>
        <v>8794</v>
      </c>
      <c r="C27" s="171">
        <f>B27/$B$7*100</f>
        <v>1.0739976307079786</v>
      </c>
      <c r="D27" s="169">
        <f>D21-D24</f>
        <v>8394</v>
      </c>
      <c r="E27" s="183">
        <f t="shared" si="0"/>
        <v>1.0815087007722852</v>
      </c>
      <c r="F27" s="169">
        <f>F21-F24</f>
        <v>400</v>
      </c>
      <c r="G27" s="83">
        <f t="shared" si="1"/>
        <v>0.9373828271466067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s="28" customFormat="1" ht="22.5" customHeight="1">
      <c r="A28" s="80" t="s">
        <v>21</v>
      </c>
      <c r="B28" s="169">
        <f>B20+B27</f>
        <v>21097</v>
      </c>
      <c r="C28" s="171">
        <f>B28/$B$7*100</f>
        <v>2.5765440089886544</v>
      </c>
      <c r="D28" s="169">
        <f>D20+D27</f>
        <v>20600</v>
      </c>
      <c r="E28" s="183">
        <f t="shared" si="0"/>
        <v>2.654167171302011</v>
      </c>
      <c r="F28" s="169">
        <f>F20+F27</f>
        <v>497</v>
      </c>
      <c r="G28" s="83">
        <f t="shared" si="1"/>
        <v>1.1646981627296589</v>
      </c>
      <c r="H28" s="32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7" ht="22.5" customHeight="1">
      <c r="A29" s="84"/>
      <c r="B29" s="81"/>
      <c r="C29" s="85"/>
      <c r="D29" s="81"/>
      <c r="E29" s="85"/>
      <c r="F29" s="87"/>
      <c r="G29" s="83"/>
    </row>
    <row r="30" spans="1:8" s="28" customFormat="1" ht="22.5" customHeight="1">
      <c r="A30" s="90"/>
      <c r="B30" s="81"/>
      <c r="C30" s="82"/>
      <c r="D30" s="81"/>
      <c r="E30" s="82"/>
      <c r="F30" s="81"/>
      <c r="G30" s="83"/>
      <c r="H30" s="32"/>
    </row>
    <row r="31" spans="1:8" s="28" customFormat="1" ht="22.5" customHeight="1" thickBot="1">
      <c r="A31" s="91"/>
      <c r="B31" s="92"/>
      <c r="C31" s="93"/>
      <c r="D31" s="92"/>
      <c r="E31" s="93"/>
      <c r="F31" s="92"/>
      <c r="G31" s="94"/>
      <c r="H31" s="32"/>
    </row>
  </sheetData>
  <mergeCells count="4">
    <mergeCell ref="F5:G5"/>
    <mergeCell ref="A5:A6"/>
    <mergeCell ref="B4:D4"/>
    <mergeCell ref="F4:G4"/>
  </mergeCells>
  <printOptions horizontalCentered="1"/>
  <pageMargins left="0.7874015748031497" right="0.7874015748031497" top="0.7874015748031497" bottom="0.7874015748031497" header="0.2755905511811024" footer="0.07874015748031496"/>
  <pageSetup blackAndWhite="1" fitToHeight="4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showGridLines="0" showZeros="0" workbookViewId="0" topLeftCell="A18">
      <selection activeCell="G34" sqref="G34"/>
    </sheetView>
  </sheetViews>
  <sheetFormatPr defaultColWidth="9.00390625" defaultRowHeight="16.5"/>
  <cols>
    <col min="1" max="1" width="22.25390625" style="127" customWidth="1"/>
    <col min="2" max="2" width="11.625" style="127" customWidth="1"/>
    <col min="3" max="3" width="7.625" style="127" customWidth="1"/>
    <col min="4" max="4" width="11.625" style="127" customWidth="1"/>
    <col min="5" max="5" width="7.625" style="127" customWidth="1"/>
    <col min="6" max="6" width="11.625" style="127" customWidth="1"/>
    <col min="7" max="7" width="7.625" style="127" customWidth="1"/>
    <col min="8" max="8" width="11.375" style="125" customWidth="1"/>
    <col min="9" max="16384" width="8.75390625" style="127" customWidth="1"/>
  </cols>
  <sheetData>
    <row r="1" spans="1:8" s="97" customFormat="1" ht="24.75" customHeight="1">
      <c r="A1" s="223" t="s">
        <v>22</v>
      </c>
      <c r="B1" s="223"/>
      <c r="C1" s="223"/>
      <c r="D1" s="223"/>
      <c r="E1" s="223"/>
      <c r="F1" s="223"/>
      <c r="G1" s="223"/>
      <c r="H1" s="98"/>
    </row>
    <row r="2" spans="1:8" s="97" customFormat="1" ht="24.75" customHeight="1">
      <c r="A2" s="224" t="s">
        <v>69</v>
      </c>
      <c r="B2" s="224"/>
      <c r="C2" s="224"/>
      <c r="D2" s="224"/>
      <c r="E2" s="224"/>
      <c r="F2" s="224"/>
      <c r="G2" s="224"/>
      <c r="H2" s="98"/>
    </row>
    <row r="3" spans="1:8" s="97" customFormat="1" ht="18.75" customHeight="1">
      <c r="A3" s="99"/>
      <c r="B3" s="99"/>
      <c r="C3" s="99"/>
      <c r="D3" s="99"/>
      <c r="E3" s="99"/>
      <c r="F3" s="99"/>
      <c r="G3" s="100" t="s">
        <v>57</v>
      </c>
      <c r="H3" s="98"/>
    </row>
    <row r="4" spans="1:8" s="104" customFormat="1" ht="20.25" customHeight="1">
      <c r="A4" s="102" t="s">
        <v>25</v>
      </c>
      <c r="B4" s="229" t="s">
        <v>119</v>
      </c>
      <c r="C4" s="229"/>
      <c r="D4" s="229"/>
      <c r="E4" s="103"/>
      <c r="F4" s="230" t="s">
        <v>26</v>
      </c>
      <c r="G4" s="230"/>
      <c r="H4" s="101"/>
    </row>
    <row r="5" spans="1:8" s="108" customFormat="1" ht="21" customHeight="1">
      <c r="A5" s="227" t="s">
        <v>28</v>
      </c>
      <c r="B5" s="105" t="s">
        <v>29</v>
      </c>
      <c r="C5" s="106"/>
      <c r="D5" s="105" t="s">
        <v>30</v>
      </c>
      <c r="E5" s="106"/>
      <c r="F5" s="225" t="s">
        <v>0</v>
      </c>
      <c r="G5" s="226"/>
      <c r="H5" s="107"/>
    </row>
    <row r="6" spans="1:26" s="108" customFormat="1" ht="21" customHeight="1">
      <c r="A6" s="228"/>
      <c r="B6" s="109" t="s">
        <v>1</v>
      </c>
      <c r="C6" s="109" t="s">
        <v>31</v>
      </c>
      <c r="D6" s="109" t="s">
        <v>1</v>
      </c>
      <c r="E6" s="109" t="s">
        <v>31</v>
      </c>
      <c r="F6" s="109" t="s">
        <v>1</v>
      </c>
      <c r="G6" s="109" t="s">
        <v>31</v>
      </c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s="115" customFormat="1" ht="21" customHeight="1">
      <c r="A7" s="112" t="s">
        <v>70</v>
      </c>
      <c r="B7" s="187">
        <f>SUM(B8:B14)</f>
        <v>2230946</v>
      </c>
      <c r="C7" s="188">
        <f>SUM(C8:C14)</f>
        <v>100</v>
      </c>
      <c r="D7" s="187">
        <f>SUM(D8:D14)</f>
        <v>2104539</v>
      </c>
      <c r="E7" s="188">
        <f>SUM(E8:E13)</f>
        <v>100</v>
      </c>
      <c r="F7" s="187">
        <f aca="true" t="shared" si="0" ref="F7:F34">+B7-D7</f>
        <v>126407</v>
      </c>
      <c r="G7" s="188">
        <f>+F7/$D7*100</f>
        <v>6.00639855094156</v>
      </c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8" s="114" customFormat="1" ht="21" customHeight="1">
      <c r="A8" s="116" t="s">
        <v>71</v>
      </c>
      <c r="B8" s="118">
        <v>118500</v>
      </c>
      <c r="C8" s="191">
        <f>B8/$B$7*100</f>
        <v>5.3116480631983025</v>
      </c>
      <c r="D8" s="118">
        <v>12000</v>
      </c>
      <c r="E8" s="191">
        <f aca="true" t="shared" si="1" ref="E8:E13">D8/$D$7*100</f>
        <v>0.5701961332149226</v>
      </c>
      <c r="F8" s="118">
        <v>6500</v>
      </c>
      <c r="G8" s="191">
        <f>+F8/$D8*100</f>
        <v>54.166666666666664</v>
      </c>
      <c r="H8" s="119"/>
    </row>
    <row r="9" spans="1:8" s="114" customFormat="1" ht="21" customHeight="1">
      <c r="A9" s="116" t="s">
        <v>72</v>
      </c>
      <c r="B9" s="118"/>
      <c r="C9" s="191">
        <f aca="true" t="shared" si="2" ref="C9:C14">B9/$B$7*100</f>
        <v>0</v>
      </c>
      <c r="D9" s="118"/>
      <c r="E9" s="191">
        <f t="shared" si="1"/>
        <v>0</v>
      </c>
      <c r="F9" s="118">
        <f t="shared" si="0"/>
        <v>0</v>
      </c>
      <c r="G9" s="192" t="s">
        <v>25</v>
      </c>
      <c r="H9" s="119"/>
    </row>
    <row r="10" spans="1:8" s="114" customFormat="1" ht="21" customHeight="1">
      <c r="A10" s="116" t="s">
        <v>73</v>
      </c>
      <c r="B10" s="118">
        <v>12200</v>
      </c>
      <c r="C10" s="191">
        <f t="shared" si="2"/>
        <v>0.5468532183208379</v>
      </c>
      <c r="D10" s="118">
        <v>12320</v>
      </c>
      <c r="E10" s="191">
        <f t="shared" si="1"/>
        <v>0.5854013634339872</v>
      </c>
      <c r="F10" s="118">
        <f t="shared" si="0"/>
        <v>-120</v>
      </c>
      <c r="G10" s="191">
        <f>+F10/$D10*100</f>
        <v>-0.974025974025974</v>
      </c>
      <c r="H10" s="119"/>
    </row>
    <row r="11" spans="1:8" s="114" customFormat="1" ht="21" customHeight="1">
      <c r="A11" s="121" t="s">
        <v>74</v>
      </c>
      <c r="B11" s="118">
        <v>36296</v>
      </c>
      <c r="C11" s="191">
        <f t="shared" si="2"/>
        <v>1.6269331485387815</v>
      </c>
      <c r="D11" s="118">
        <v>38422</v>
      </c>
      <c r="E11" s="191">
        <f t="shared" si="1"/>
        <v>1.8256729858653131</v>
      </c>
      <c r="F11" s="118">
        <f t="shared" si="0"/>
        <v>-2126</v>
      </c>
      <c r="G11" s="191">
        <f>+F11/$D11*100</f>
        <v>-5.5332882202904585</v>
      </c>
      <c r="H11" s="119"/>
    </row>
    <row r="12" spans="1:8" s="114" customFormat="1" ht="21" customHeight="1">
      <c r="A12" s="116" t="s">
        <v>75</v>
      </c>
      <c r="B12" s="118">
        <v>71100</v>
      </c>
      <c r="C12" s="191">
        <f t="shared" si="2"/>
        <v>3.1869888379189817</v>
      </c>
      <c r="D12" s="118">
        <v>78050</v>
      </c>
      <c r="E12" s="191">
        <f t="shared" si="1"/>
        <v>3.7086506831187256</v>
      </c>
      <c r="F12" s="118">
        <f t="shared" si="0"/>
        <v>-6950</v>
      </c>
      <c r="G12" s="191">
        <f>+F12/$D12*100</f>
        <v>-8.904548366431776</v>
      </c>
      <c r="H12" s="119"/>
    </row>
    <row r="13" spans="1:8" s="114" customFormat="1" ht="21" customHeight="1">
      <c r="A13" s="116" t="s">
        <v>76</v>
      </c>
      <c r="B13" s="118">
        <v>1992850</v>
      </c>
      <c r="C13" s="191">
        <f t="shared" si="2"/>
        <v>89.32757673202309</v>
      </c>
      <c r="D13" s="118">
        <v>1963747</v>
      </c>
      <c r="E13" s="191">
        <f t="shared" si="1"/>
        <v>93.31007883436705</v>
      </c>
      <c r="F13" s="118">
        <f t="shared" si="0"/>
        <v>29103</v>
      </c>
      <c r="G13" s="191">
        <f>+F13/$D13*100</f>
        <v>1.4820137217268823</v>
      </c>
      <c r="H13" s="119"/>
    </row>
    <row r="14" spans="1:26" s="114" customFormat="1" ht="21" customHeight="1">
      <c r="A14" s="116" t="s">
        <v>58</v>
      </c>
      <c r="B14" s="117">
        <f>'[2]資料庫'!L273</f>
        <v>0</v>
      </c>
      <c r="C14" s="191">
        <f t="shared" si="2"/>
        <v>0</v>
      </c>
      <c r="D14" s="117">
        <f>'[2]資料庫'!L149</f>
        <v>0</v>
      </c>
      <c r="E14" s="191">
        <f>D14/$B$7*100</f>
        <v>0</v>
      </c>
      <c r="F14" s="118">
        <f t="shared" si="0"/>
        <v>0</v>
      </c>
      <c r="G14" s="120" t="s">
        <v>25</v>
      </c>
      <c r="H14" s="119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8" s="115" customFormat="1" ht="21" customHeight="1">
      <c r="A15" s="122" t="s">
        <v>77</v>
      </c>
      <c r="B15" s="189">
        <f aca="true" t="shared" si="3" ref="B15:G15">SUM(B16:B25)</f>
        <v>3011595</v>
      </c>
      <c r="C15" s="190">
        <f t="shared" si="3"/>
        <v>134.99183754335607</v>
      </c>
      <c r="D15" s="189">
        <f t="shared" si="3"/>
        <v>3014199</v>
      </c>
      <c r="E15" s="190">
        <f t="shared" si="3"/>
        <v>143.2237178783572</v>
      </c>
      <c r="F15" s="189">
        <f t="shared" si="3"/>
        <v>-2604</v>
      </c>
      <c r="G15" s="195">
        <f t="shared" si="3"/>
        <v>1.5852941282719177</v>
      </c>
      <c r="H15" s="113"/>
    </row>
    <row r="16" spans="1:8" s="114" customFormat="1" ht="21" customHeight="1">
      <c r="A16" s="116" t="s">
        <v>78</v>
      </c>
      <c r="B16" s="118"/>
      <c r="C16" s="191">
        <f>B16/$B$7*100</f>
        <v>0</v>
      </c>
      <c r="D16" s="118"/>
      <c r="E16" s="191">
        <f>D16/$D$7*100</f>
        <v>0</v>
      </c>
      <c r="F16" s="118">
        <f t="shared" si="0"/>
        <v>0</v>
      </c>
      <c r="G16" s="191"/>
      <c r="H16" s="119"/>
    </row>
    <row r="17" spans="1:8" s="114" customFormat="1" ht="21" customHeight="1">
      <c r="A17" s="116" t="s">
        <v>79</v>
      </c>
      <c r="B17" s="118"/>
      <c r="C17" s="191">
        <f aca="true" t="shared" si="4" ref="C17:C25">B17/$B$7*100</f>
        <v>0</v>
      </c>
      <c r="D17" s="118"/>
      <c r="E17" s="191">
        <f aca="true" t="shared" si="5" ref="E17:E25">D17/$D$7*100</f>
        <v>0</v>
      </c>
      <c r="F17" s="118">
        <f t="shared" si="0"/>
        <v>0</v>
      </c>
      <c r="G17" s="191"/>
      <c r="H17" s="119"/>
    </row>
    <row r="18" spans="1:8" s="114" customFormat="1" ht="21" customHeight="1">
      <c r="A18" s="116" t="s">
        <v>80</v>
      </c>
      <c r="B18" s="118">
        <v>11216</v>
      </c>
      <c r="C18" s="191">
        <f t="shared" si="4"/>
        <v>0.5027463685808621</v>
      </c>
      <c r="D18" s="118">
        <v>11252</v>
      </c>
      <c r="E18" s="191">
        <f t="shared" si="5"/>
        <v>0.5346539075778591</v>
      </c>
      <c r="F18" s="118">
        <f t="shared" si="0"/>
        <v>-36</v>
      </c>
      <c r="G18" s="191">
        <f aca="true" t="shared" si="6" ref="G18:G25">+F18/$D18*100</f>
        <v>-0.3199431212228937</v>
      </c>
      <c r="H18" s="119"/>
    </row>
    <row r="19" spans="1:8" s="114" customFormat="1" ht="21" customHeight="1">
      <c r="A19" s="121" t="s">
        <v>81</v>
      </c>
      <c r="B19" s="118">
        <v>36502</v>
      </c>
      <c r="C19" s="191">
        <f t="shared" si="4"/>
        <v>1.6361668996022316</v>
      </c>
      <c r="D19" s="118">
        <v>39583</v>
      </c>
      <c r="E19" s="191">
        <f t="shared" si="5"/>
        <v>1.8808394617538569</v>
      </c>
      <c r="F19" s="118">
        <f t="shared" si="0"/>
        <v>-3081</v>
      </c>
      <c r="G19" s="191">
        <f t="shared" si="6"/>
        <v>-7.78364449384837</v>
      </c>
      <c r="H19" s="119"/>
    </row>
    <row r="20" spans="1:8" s="114" customFormat="1" ht="21" customHeight="1">
      <c r="A20" s="116" t="s">
        <v>82</v>
      </c>
      <c r="B20" s="118">
        <v>2094956</v>
      </c>
      <c r="C20" s="191">
        <f t="shared" si="4"/>
        <v>93.9043795770942</v>
      </c>
      <c r="D20" s="118">
        <v>2027370</v>
      </c>
      <c r="E20" s="191">
        <f t="shared" si="5"/>
        <v>96.33321121632814</v>
      </c>
      <c r="F20" s="118">
        <f t="shared" si="0"/>
        <v>67586</v>
      </c>
      <c r="G20" s="191">
        <f t="shared" si="6"/>
        <v>3.3336786082461516</v>
      </c>
      <c r="H20" s="119"/>
    </row>
    <row r="21" spans="1:26" s="114" customFormat="1" ht="21" customHeight="1">
      <c r="A21" s="116" t="s">
        <v>59</v>
      </c>
      <c r="B21" s="118"/>
      <c r="C21" s="191">
        <f t="shared" si="4"/>
        <v>0</v>
      </c>
      <c r="D21" s="118"/>
      <c r="E21" s="191">
        <f t="shared" si="5"/>
        <v>0</v>
      </c>
      <c r="F21" s="118">
        <f t="shared" si="0"/>
        <v>0</v>
      </c>
      <c r="G21" s="191"/>
      <c r="H21" s="119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114" customFormat="1" ht="21" customHeight="1">
      <c r="A22" s="121" t="s">
        <v>83</v>
      </c>
      <c r="B22" s="118">
        <v>52047</v>
      </c>
      <c r="C22" s="191">
        <f t="shared" si="4"/>
        <v>2.3329565126184137</v>
      </c>
      <c r="D22" s="118">
        <v>101858</v>
      </c>
      <c r="E22" s="191">
        <f t="shared" si="5"/>
        <v>4.839919811417133</v>
      </c>
      <c r="F22" s="118">
        <f t="shared" si="0"/>
        <v>-49811</v>
      </c>
      <c r="G22" s="191">
        <f t="shared" si="6"/>
        <v>-48.902393528245206</v>
      </c>
      <c r="H22" s="119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8" s="114" customFormat="1" ht="21" customHeight="1">
      <c r="A23" s="123" t="s">
        <v>84</v>
      </c>
      <c r="B23" s="118">
        <v>740799</v>
      </c>
      <c r="C23" s="191">
        <f t="shared" si="4"/>
        <v>33.20559977695561</v>
      </c>
      <c r="D23" s="118">
        <v>752795</v>
      </c>
      <c r="E23" s="191">
        <f t="shared" si="5"/>
        <v>35.77006650862731</v>
      </c>
      <c r="F23" s="118">
        <f t="shared" si="0"/>
        <v>-11996</v>
      </c>
      <c r="G23" s="191">
        <f t="shared" si="6"/>
        <v>-1.5935281185448895</v>
      </c>
      <c r="H23" s="119"/>
    </row>
    <row r="24" spans="1:8" s="114" customFormat="1" ht="21" customHeight="1">
      <c r="A24" s="123" t="s">
        <v>85</v>
      </c>
      <c r="B24" s="118">
        <v>345</v>
      </c>
      <c r="C24" s="191">
        <f t="shared" si="4"/>
        <v>0.015464291829564677</v>
      </c>
      <c r="D24" s="118">
        <v>211</v>
      </c>
      <c r="E24" s="191">
        <f t="shared" si="5"/>
        <v>0.010025948675695723</v>
      </c>
      <c r="F24" s="118">
        <f t="shared" si="0"/>
        <v>134</v>
      </c>
      <c r="G24" s="191">
        <f t="shared" si="6"/>
        <v>63.507109004739334</v>
      </c>
      <c r="H24" s="119"/>
    </row>
    <row r="25" spans="1:8" s="114" customFormat="1" ht="21" customHeight="1">
      <c r="A25" s="123" t="s">
        <v>86</v>
      </c>
      <c r="B25" s="118">
        <v>75730</v>
      </c>
      <c r="C25" s="191">
        <f t="shared" si="4"/>
        <v>3.3945241166751683</v>
      </c>
      <c r="D25" s="118">
        <v>81130</v>
      </c>
      <c r="E25" s="191">
        <f t="shared" si="5"/>
        <v>3.8550010239772226</v>
      </c>
      <c r="F25" s="118">
        <f t="shared" si="0"/>
        <v>-5400</v>
      </c>
      <c r="G25" s="191">
        <f t="shared" si="6"/>
        <v>-6.655984222852212</v>
      </c>
      <c r="H25" s="119"/>
    </row>
    <row r="26" spans="1:7" s="113" customFormat="1" ht="21" customHeight="1">
      <c r="A26" s="122" t="s">
        <v>87</v>
      </c>
      <c r="B26" s="189">
        <f>B7-B15</f>
        <v>-780649</v>
      </c>
      <c r="C26" s="190">
        <f>+B26/$B$7*100</f>
        <v>-34.99183754335605</v>
      </c>
      <c r="D26" s="189">
        <f>D7-D15</f>
        <v>-909660</v>
      </c>
      <c r="E26" s="190">
        <f>+D26/$D$7*100</f>
        <v>-43.223717878357206</v>
      </c>
      <c r="F26" s="189">
        <f t="shared" si="0"/>
        <v>129011</v>
      </c>
      <c r="G26" s="190">
        <f aca="true" t="shared" si="7" ref="G26:G32">+F26/$D26*100</f>
        <v>-14.182331860255479</v>
      </c>
    </row>
    <row r="27" spans="1:26" s="113" customFormat="1" ht="21" customHeight="1">
      <c r="A27" s="122" t="s">
        <v>88</v>
      </c>
      <c r="B27" s="189">
        <f>SUM(B28:B29)</f>
        <v>219319</v>
      </c>
      <c r="C27" s="190">
        <f>+B27/$B$7*100</f>
        <v>9.830762376139987</v>
      </c>
      <c r="D27" s="189">
        <f>SUM(D28:D29)</f>
        <v>216262</v>
      </c>
      <c r="E27" s="190">
        <f>+D27/$D$7*100</f>
        <v>10.275979680110465</v>
      </c>
      <c r="F27" s="189">
        <f t="shared" si="0"/>
        <v>3057</v>
      </c>
      <c r="G27" s="190">
        <f t="shared" si="7"/>
        <v>1.413563177997059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7" s="119" customFormat="1" ht="21" customHeight="1">
      <c r="A28" s="116" t="s">
        <v>60</v>
      </c>
      <c r="B28" s="118">
        <v>13464</v>
      </c>
      <c r="C28" s="191">
        <f>+B28/$B$7*100</f>
        <v>0.6035107976616199</v>
      </c>
      <c r="D28" s="118">
        <v>12878</v>
      </c>
      <c r="E28" s="191">
        <f>+D28/$D$7*100</f>
        <v>0.6119154836284811</v>
      </c>
      <c r="F28" s="118">
        <f t="shared" si="0"/>
        <v>586</v>
      </c>
      <c r="G28" s="191">
        <f t="shared" si="7"/>
        <v>4.550396024227364</v>
      </c>
    </row>
    <row r="29" spans="1:26" s="114" customFormat="1" ht="21" customHeight="1">
      <c r="A29" s="116" t="s">
        <v>61</v>
      </c>
      <c r="B29" s="118">
        <v>205855</v>
      </c>
      <c r="C29" s="191">
        <f>+B29/$B$7*100</f>
        <v>9.227251578478366</v>
      </c>
      <c r="D29" s="118">
        <v>203384</v>
      </c>
      <c r="E29" s="191">
        <f>+D29/$D$7*100</f>
        <v>9.664064196481984</v>
      </c>
      <c r="F29" s="118">
        <f t="shared" si="0"/>
        <v>2471</v>
      </c>
      <c r="G29" s="191">
        <f t="shared" si="7"/>
        <v>1.214943161703969</v>
      </c>
      <c r="H29" s="119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115" customFormat="1" ht="21" customHeight="1">
      <c r="A30" s="122" t="s">
        <v>89</v>
      </c>
      <c r="B30" s="189">
        <f>SUM(B31:B32)</f>
        <v>2941</v>
      </c>
      <c r="C30" s="190">
        <f>+B30/$B$7*100</f>
        <v>0.1318274848427528</v>
      </c>
      <c r="D30" s="189">
        <f>SUM(D31:D32)</f>
        <v>2298</v>
      </c>
      <c r="E30" s="190">
        <f>+D30/$D$7*100</f>
        <v>0.10919255951065768</v>
      </c>
      <c r="F30" s="189">
        <f t="shared" si="0"/>
        <v>643</v>
      </c>
      <c r="G30" s="190">
        <f t="shared" si="7"/>
        <v>27.98085291557876</v>
      </c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8" s="114" customFormat="1" ht="21" customHeight="1">
      <c r="A31" s="116" t="s">
        <v>90</v>
      </c>
      <c r="B31" s="196"/>
      <c r="C31" s="197"/>
      <c r="D31" s="196"/>
      <c r="E31" s="197"/>
      <c r="F31" s="196"/>
      <c r="G31" s="197"/>
      <c r="H31" s="119"/>
    </row>
    <row r="32" spans="1:26" s="114" customFormat="1" ht="21" customHeight="1">
      <c r="A32" s="116" t="s">
        <v>62</v>
      </c>
      <c r="B32" s="196">
        <v>2941</v>
      </c>
      <c r="C32" s="197">
        <f>+B32/$B$7*100</f>
        <v>0.1318274848427528</v>
      </c>
      <c r="D32" s="196">
        <v>2298</v>
      </c>
      <c r="E32" s="197">
        <f>+D32/$D$7*100</f>
        <v>0.10919255951065768</v>
      </c>
      <c r="F32" s="196">
        <f t="shared" si="0"/>
        <v>643</v>
      </c>
      <c r="G32" s="197">
        <f t="shared" si="7"/>
        <v>27.98085291557876</v>
      </c>
      <c r="H32" s="119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8" s="115" customFormat="1" ht="21" customHeight="1">
      <c r="A33" s="122" t="s">
        <v>91</v>
      </c>
      <c r="B33" s="189">
        <f>B27-B30</f>
        <v>216378</v>
      </c>
      <c r="C33" s="190">
        <f>+B33/$B$7*100</f>
        <v>9.698934891297235</v>
      </c>
      <c r="D33" s="189">
        <f>D27-D30</f>
        <v>213964</v>
      </c>
      <c r="E33" s="190">
        <f>+D33/$D$7*100</f>
        <v>10.166787120599809</v>
      </c>
      <c r="F33" s="189">
        <f t="shared" si="0"/>
        <v>2414</v>
      </c>
      <c r="G33" s="190">
        <f>+F33/$D33*100</f>
        <v>1.1282271784038436</v>
      </c>
      <c r="H33" s="113"/>
    </row>
    <row r="34" spans="1:8" s="115" customFormat="1" ht="21" customHeight="1">
      <c r="A34" s="124" t="s">
        <v>92</v>
      </c>
      <c r="B34" s="193">
        <f>B26+B33</f>
        <v>-564271</v>
      </c>
      <c r="C34" s="194">
        <f>+B34/$B$7*100</f>
        <v>-25.292902652058814</v>
      </c>
      <c r="D34" s="193">
        <f>D26+D33</f>
        <v>-695696</v>
      </c>
      <c r="E34" s="194">
        <f>+D34/$D$7*100</f>
        <v>-33.0569307577574</v>
      </c>
      <c r="F34" s="193">
        <f t="shared" si="0"/>
        <v>131425</v>
      </c>
      <c r="G34" s="194">
        <f>+F34/$D34*100</f>
        <v>-18.89115360732274</v>
      </c>
      <c r="H34" s="113"/>
    </row>
    <row r="35" spans="1:7" ht="20.25" customHeight="1">
      <c r="A35" s="125"/>
      <c r="B35" s="126"/>
      <c r="C35" s="125"/>
      <c r="D35" s="125"/>
      <c r="E35" s="125"/>
      <c r="F35" s="126"/>
      <c r="G35" s="125"/>
    </row>
  </sheetData>
  <mergeCells count="6">
    <mergeCell ref="A1:G1"/>
    <mergeCell ref="A2:G2"/>
    <mergeCell ref="F5:G5"/>
    <mergeCell ref="A5:A6"/>
    <mergeCell ref="B4:D4"/>
    <mergeCell ref="F4:G4"/>
  </mergeCells>
  <printOptions horizontalCentered="1"/>
  <pageMargins left="0.7874015748031497" right="0.7874015748031497" top="0.984251968503937" bottom="0.984251968503937" header="0.2755905511811024" footer="0.07874015748031496"/>
  <pageSetup blackAndWhite="1" fitToHeight="4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showGridLines="0" showZeros="0" tabSelected="1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6" sqref="V6"/>
    </sheetView>
  </sheetViews>
  <sheetFormatPr defaultColWidth="9.00390625" defaultRowHeight="16.5"/>
  <cols>
    <col min="1" max="1" width="15.25390625" style="128" customWidth="1"/>
    <col min="2" max="2" width="7.125" style="128" customWidth="1"/>
    <col min="3" max="3" width="6.375" style="167" customWidth="1"/>
    <col min="4" max="4" width="5.875" style="128" customWidth="1"/>
    <col min="5" max="5" width="4.625" style="167" customWidth="1"/>
    <col min="6" max="6" width="5.75390625" style="128" customWidth="1"/>
    <col min="7" max="7" width="5.375" style="167" customWidth="1"/>
    <col min="8" max="8" width="8.125" style="167" customWidth="1"/>
    <col min="9" max="9" width="6.875" style="167" customWidth="1"/>
    <col min="10" max="10" width="5.375" style="128" customWidth="1"/>
    <col min="11" max="11" width="4.25390625" style="167" customWidth="1"/>
    <col min="12" max="12" width="7.375" style="167" customWidth="1"/>
    <col min="13" max="13" width="6.25390625" style="167" customWidth="1"/>
    <col min="14" max="14" width="6.125" style="128" customWidth="1"/>
    <col min="15" max="15" width="5.50390625" style="167" customWidth="1"/>
    <col min="16" max="16" width="4.875" style="128" customWidth="1"/>
    <col min="17" max="17" width="4.50390625" style="167" customWidth="1"/>
    <col min="18" max="18" width="5.50390625" style="167" customWidth="1"/>
    <col min="19" max="19" width="5.375" style="167" customWidth="1"/>
    <col min="20" max="20" width="7.125" style="128" customWidth="1"/>
    <col min="21" max="21" width="4.625" style="167" customWidth="1"/>
    <col min="22" max="22" width="6.125" style="128" customWidth="1"/>
    <col min="23" max="23" width="4.50390625" style="167" customWidth="1"/>
    <col min="24" max="25" width="5.125" style="167" customWidth="1"/>
    <col min="26" max="26" width="5.125" style="128" customWidth="1"/>
    <col min="27" max="27" width="5.125" style="167" customWidth="1"/>
    <col min="28" max="28" width="6.00390625" style="128" customWidth="1"/>
    <col min="29" max="29" width="5.125" style="167" customWidth="1"/>
    <col min="30" max="16384" width="8.75390625" style="128" customWidth="1"/>
  </cols>
  <sheetData>
    <row r="1" spans="2:29" ht="24.75" customHeight="1">
      <c r="B1" s="129"/>
      <c r="C1" s="130"/>
      <c r="D1" s="129"/>
      <c r="E1" s="130"/>
      <c r="F1" s="129"/>
      <c r="G1" s="130"/>
      <c r="H1" s="130"/>
      <c r="I1" s="130"/>
      <c r="J1" s="129"/>
      <c r="K1" s="130"/>
      <c r="L1" s="130"/>
      <c r="M1" s="131" t="s">
        <v>93</v>
      </c>
      <c r="N1" s="132" t="s">
        <v>94</v>
      </c>
      <c r="Q1" s="133"/>
      <c r="R1" s="133"/>
      <c r="S1" s="133"/>
      <c r="T1" s="134"/>
      <c r="U1" s="133"/>
      <c r="V1" s="134"/>
      <c r="W1" s="133"/>
      <c r="X1" s="133"/>
      <c r="Y1" s="133"/>
      <c r="Z1" s="134"/>
      <c r="AA1" s="133"/>
      <c r="AB1" s="134"/>
      <c r="AC1" s="133"/>
    </row>
    <row r="2" spans="2:29" ht="24.75" customHeight="1">
      <c r="B2" s="135"/>
      <c r="C2" s="136"/>
      <c r="D2" s="135"/>
      <c r="E2" s="136"/>
      <c r="F2" s="135"/>
      <c r="G2" s="136"/>
      <c r="H2" s="136"/>
      <c r="I2" s="136"/>
      <c r="J2" s="135"/>
      <c r="K2" s="136"/>
      <c r="L2" s="136"/>
      <c r="M2" s="137" t="s">
        <v>95</v>
      </c>
      <c r="N2" s="138" t="s">
        <v>96</v>
      </c>
      <c r="Q2" s="139"/>
      <c r="R2" s="139"/>
      <c r="S2" s="139"/>
      <c r="T2" s="140"/>
      <c r="U2" s="139"/>
      <c r="V2" s="141" t="s">
        <v>63</v>
      </c>
      <c r="W2" s="139"/>
      <c r="X2" s="139"/>
      <c r="Y2" s="139"/>
      <c r="Z2" s="140"/>
      <c r="AA2" s="139"/>
      <c r="AB2" s="140"/>
      <c r="AC2" s="139"/>
    </row>
    <row r="3" spans="2:29" ht="24.75" customHeight="1">
      <c r="B3" s="142"/>
      <c r="C3" s="143"/>
      <c r="D3" s="142"/>
      <c r="E3" s="143"/>
      <c r="F3" s="231"/>
      <c r="G3" s="231"/>
      <c r="H3" s="202"/>
      <c r="I3" s="202"/>
      <c r="J3" s="142"/>
      <c r="K3" s="143"/>
      <c r="L3" s="143"/>
      <c r="M3" s="201" t="s">
        <v>97</v>
      </c>
      <c r="N3" s="168" t="s">
        <v>120</v>
      </c>
      <c r="O3" s="201"/>
      <c r="Q3" s="144"/>
      <c r="R3" s="144"/>
      <c r="S3" s="144"/>
      <c r="U3" s="145"/>
      <c r="V3" s="146"/>
      <c r="W3" s="145"/>
      <c r="X3" s="203"/>
      <c r="Y3" s="203"/>
      <c r="AA3" s="147"/>
      <c r="AB3" s="148" t="s">
        <v>26</v>
      </c>
      <c r="AC3" s="149"/>
    </row>
    <row r="4" spans="1:29" s="150" customFormat="1" ht="66.75" customHeight="1">
      <c r="A4" s="234" t="s">
        <v>64</v>
      </c>
      <c r="B4" s="238" t="s">
        <v>98</v>
      </c>
      <c r="C4" s="239"/>
      <c r="D4" s="236" t="s">
        <v>99</v>
      </c>
      <c r="E4" s="237"/>
      <c r="F4" s="232" t="s">
        <v>100</v>
      </c>
      <c r="G4" s="233"/>
      <c r="H4" s="240" t="s">
        <v>112</v>
      </c>
      <c r="I4" s="241"/>
      <c r="J4" s="232" t="s">
        <v>101</v>
      </c>
      <c r="K4" s="233"/>
      <c r="L4" s="242" t="s">
        <v>115</v>
      </c>
      <c r="M4" s="243"/>
      <c r="N4" s="232" t="s">
        <v>102</v>
      </c>
      <c r="O4" s="233"/>
      <c r="P4" s="236" t="s">
        <v>108</v>
      </c>
      <c r="Q4" s="237"/>
      <c r="R4" s="236" t="s">
        <v>110</v>
      </c>
      <c r="S4" s="237"/>
      <c r="T4" s="240" t="s">
        <v>103</v>
      </c>
      <c r="U4" s="241"/>
      <c r="V4" s="232" t="s">
        <v>113</v>
      </c>
      <c r="W4" s="233"/>
      <c r="X4" s="232" t="s">
        <v>111</v>
      </c>
      <c r="Y4" s="233"/>
      <c r="Z4" s="232" t="s">
        <v>114</v>
      </c>
      <c r="AA4" s="233"/>
      <c r="AB4" s="232" t="s">
        <v>109</v>
      </c>
      <c r="AC4" s="233"/>
    </row>
    <row r="5" spans="1:29" s="154" customFormat="1" ht="20.25" customHeight="1">
      <c r="A5" s="235"/>
      <c r="B5" s="151" t="s">
        <v>1</v>
      </c>
      <c r="C5" s="152" t="s">
        <v>31</v>
      </c>
      <c r="D5" s="151" t="s">
        <v>1</v>
      </c>
      <c r="E5" s="152" t="s">
        <v>31</v>
      </c>
      <c r="F5" s="151" t="s">
        <v>1</v>
      </c>
      <c r="G5" s="152" t="s">
        <v>31</v>
      </c>
      <c r="H5" s="151" t="s">
        <v>1</v>
      </c>
      <c r="I5" s="152" t="s">
        <v>31</v>
      </c>
      <c r="J5" s="151" t="s">
        <v>1</v>
      </c>
      <c r="K5" s="152" t="s">
        <v>31</v>
      </c>
      <c r="L5" s="151" t="s">
        <v>1</v>
      </c>
      <c r="M5" s="152" t="s">
        <v>31</v>
      </c>
      <c r="N5" s="151" t="s">
        <v>1</v>
      </c>
      <c r="O5" s="152" t="s">
        <v>31</v>
      </c>
      <c r="P5" s="151" t="s">
        <v>1</v>
      </c>
      <c r="Q5" s="152" t="s">
        <v>31</v>
      </c>
      <c r="R5" s="151" t="s">
        <v>1</v>
      </c>
      <c r="S5" s="152" t="s">
        <v>31</v>
      </c>
      <c r="T5" s="151" t="s">
        <v>1</v>
      </c>
      <c r="U5" s="152" t="s">
        <v>31</v>
      </c>
      <c r="V5" s="153" t="s">
        <v>1</v>
      </c>
      <c r="W5" s="152" t="s">
        <v>31</v>
      </c>
      <c r="X5" s="153" t="s">
        <v>1</v>
      </c>
      <c r="Y5" s="152" t="s">
        <v>31</v>
      </c>
      <c r="Z5" s="153" t="s">
        <v>1</v>
      </c>
      <c r="AA5" s="152" t="s">
        <v>31</v>
      </c>
      <c r="AB5" s="151" t="s">
        <v>1</v>
      </c>
      <c r="AC5" s="152" t="s">
        <v>31</v>
      </c>
    </row>
    <row r="6" spans="1:29" s="159" customFormat="1" ht="20.25" customHeight="1">
      <c r="A6" s="155" t="s">
        <v>65</v>
      </c>
      <c r="B6" s="156">
        <f>SUM(B7:B13)</f>
        <v>2129746</v>
      </c>
      <c r="C6" s="157">
        <f>SUM(C7:C13)</f>
        <v>100</v>
      </c>
      <c r="D6" s="158">
        <f>SUM(D7:D13)</f>
        <v>35824</v>
      </c>
      <c r="E6" s="157">
        <f aca="true" t="shared" si="0" ref="E6:E33">D6/$D$6*100</f>
        <v>100</v>
      </c>
      <c r="F6" s="158">
        <f>SUM(F7:F13)</f>
        <v>472</v>
      </c>
      <c r="G6" s="157">
        <f aca="true" t="shared" si="1" ref="G6:G28">F6/$F$6*100</f>
        <v>100</v>
      </c>
      <c r="H6" s="158">
        <f>SUM(H7:H13)</f>
        <v>1969128</v>
      </c>
      <c r="I6" s="157">
        <f>H6/$H$6*100</f>
        <v>100</v>
      </c>
      <c r="J6" s="158">
        <f>SUM(J7:J13)</f>
        <v>0</v>
      </c>
      <c r="K6" s="157">
        <f aca="true" t="shared" si="2" ref="K6:K13">J6/$F$6*100</f>
        <v>0</v>
      </c>
      <c r="L6" s="157">
        <f>SUM(L7:L13)</f>
        <v>23722</v>
      </c>
      <c r="M6" s="157">
        <f>L6/$H$6*100</f>
        <v>1.2046956825559334</v>
      </c>
      <c r="N6" s="158">
        <f>SUM(N7:N13)</f>
        <v>12200</v>
      </c>
      <c r="O6" s="157">
        <f aca="true" t="shared" si="3" ref="O6:O33">N6/$N$6*100</f>
        <v>100</v>
      </c>
      <c r="P6" s="156">
        <f>SUM(P7:P13)</f>
        <v>0</v>
      </c>
      <c r="Q6" s="157"/>
      <c r="R6" s="156">
        <f>SUM(R7:R13)</f>
        <v>70400</v>
      </c>
      <c r="S6" s="157">
        <f>R6/$R$6*100</f>
        <v>100</v>
      </c>
      <c r="T6" s="156">
        <f>SUM(T7:T13)</f>
        <v>0</v>
      </c>
      <c r="U6" s="157">
        <f aca="true" t="shared" si="4" ref="U6:U13">T6/$B$6*100</f>
        <v>0</v>
      </c>
      <c r="V6" s="156">
        <f>SUM(V7:V13)</f>
        <v>0</v>
      </c>
      <c r="W6" s="157">
        <f aca="true" t="shared" si="5" ref="W6:W13">V6/$B$6*100</f>
        <v>0</v>
      </c>
      <c r="X6" s="156">
        <f>SUM(X7:X13)</f>
        <v>12000</v>
      </c>
      <c r="Y6" s="157">
        <f>X6/$X$6*100</f>
        <v>100</v>
      </c>
      <c r="Z6" s="156">
        <f>SUM(Z7:Z13)</f>
        <v>0</v>
      </c>
      <c r="AA6" s="157">
        <f aca="true" t="shared" si="6" ref="AA6:AA13">Z6/$B$6*100</f>
        <v>0</v>
      </c>
      <c r="AB6" s="156">
        <f>SUM(AB7:AB13)</f>
        <v>6000</v>
      </c>
      <c r="AC6" s="157">
        <f>AB6/$AB$6*100</f>
        <v>100</v>
      </c>
    </row>
    <row r="7" spans="1:29" s="163" customFormat="1" ht="20.25" customHeight="1">
      <c r="A7" s="160" t="s">
        <v>71</v>
      </c>
      <c r="B7" s="161">
        <f>D7+F7+H7+J7+L7+N7+P7+R7+T7+V7+X7+Z7+AB7</f>
        <v>18000</v>
      </c>
      <c r="C7" s="157">
        <f>B7/$B$6*100</f>
        <v>0.8451712082098053</v>
      </c>
      <c r="D7" s="161"/>
      <c r="E7" s="157">
        <f t="shared" si="0"/>
        <v>0</v>
      </c>
      <c r="F7" s="161"/>
      <c r="G7" s="157">
        <f t="shared" si="1"/>
        <v>0</v>
      </c>
      <c r="H7" s="157"/>
      <c r="I7" s="157">
        <f aca="true" t="shared" si="7" ref="I7:I31">H7/$H$6*100</f>
        <v>0</v>
      </c>
      <c r="J7" s="161"/>
      <c r="K7" s="157">
        <f t="shared" si="2"/>
        <v>0</v>
      </c>
      <c r="L7" s="162"/>
      <c r="M7" s="157">
        <f aca="true" t="shared" si="8" ref="M7:M13">L7/$H$6*100</f>
        <v>0</v>
      </c>
      <c r="N7" s="161"/>
      <c r="O7" s="157">
        <f t="shared" si="3"/>
        <v>0</v>
      </c>
      <c r="P7" s="161"/>
      <c r="Q7" s="157"/>
      <c r="R7" s="161"/>
      <c r="S7" s="157">
        <f aca="true" t="shared" si="9" ref="S7:S33">R7/$R$6*100</f>
        <v>0</v>
      </c>
      <c r="T7" s="161"/>
      <c r="U7" s="157">
        <f t="shared" si="4"/>
        <v>0</v>
      </c>
      <c r="V7" s="161"/>
      <c r="W7" s="157">
        <f t="shared" si="5"/>
        <v>0</v>
      </c>
      <c r="X7" s="161">
        <v>12000</v>
      </c>
      <c r="Y7" s="157">
        <f aca="true" t="shared" si="10" ref="Y7:Y33">X7/$X$6*100</f>
        <v>100</v>
      </c>
      <c r="Z7" s="161"/>
      <c r="AA7" s="157">
        <f t="shared" si="6"/>
        <v>0</v>
      </c>
      <c r="AB7" s="161">
        <v>6000</v>
      </c>
      <c r="AC7" s="157">
        <f aca="true" t="shared" si="11" ref="AC7:AC33">AB7/$AB$6*100</f>
        <v>100</v>
      </c>
    </row>
    <row r="8" spans="1:29" s="163" customFormat="1" ht="20.25" customHeight="1">
      <c r="A8" s="160" t="s">
        <v>72</v>
      </c>
      <c r="B8" s="161">
        <f aca="true" t="shared" si="12" ref="B8:B33">D8+F8+H8+J8+L8+N8+P8+R8+T8+V8+X8+Z8+AB8</f>
        <v>0</v>
      </c>
      <c r="C8" s="157">
        <f aca="true" t="shared" si="13" ref="C8:C13">B8/$B$6*100</f>
        <v>0</v>
      </c>
      <c r="D8" s="161"/>
      <c r="E8" s="157">
        <f t="shared" si="0"/>
        <v>0</v>
      </c>
      <c r="F8" s="161"/>
      <c r="G8" s="157">
        <f t="shared" si="1"/>
        <v>0</v>
      </c>
      <c r="H8" s="157"/>
      <c r="I8" s="157">
        <f t="shared" si="7"/>
        <v>0</v>
      </c>
      <c r="J8" s="161"/>
      <c r="K8" s="157">
        <f t="shared" si="2"/>
        <v>0</v>
      </c>
      <c r="L8" s="162"/>
      <c r="M8" s="157">
        <f t="shared" si="8"/>
        <v>0</v>
      </c>
      <c r="N8" s="161"/>
      <c r="O8" s="157">
        <f t="shared" si="3"/>
        <v>0</v>
      </c>
      <c r="P8" s="161"/>
      <c r="Q8" s="157"/>
      <c r="R8" s="161"/>
      <c r="S8" s="157">
        <f t="shared" si="9"/>
        <v>0</v>
      </c>
      <c r="T8" s="161"/>
      <c r="U8" s="157">
        <f t="shared" si="4"/>
        <v>0</v>
      </c>
      <c r="V8" s="161"/>
      <c r="W8" s="157">
        <f t="shared" si="5"/>
        <v>0</v>
      </c>
      <c r="X8" s="161"/>
      <c r="Y8" s="157">
        <f t="shared" si="10"/>
        <v>0</v>
      </c>
      <c r="Z8" s="161"/>
      <c r="AA8" s="157">
        <f t="shared" si="6"/>
        <v>0</v>
      </c>
      <c r="AB8" s="161"/>
      <c r="AC8" s="157">
        <f t="shared" si="11"/>
        <v>0</v>
      </c>
    </row>
    <row r="9" spans="1:29" s="163" customFormat="1" ht="20.25" customHeight="1">
      <c r="A9" s="160" t="s">
        <v>73</v>
      </c>
      <c r="B9" s="161">
        <f t="shared" si="12"/>
        <v>12200</v>
      </c>
      <c r="C9" s="157">
        <f t="shared" si="13"/>
        <v>0.5728382633422013</v>
      </c>
      <c r="D9" s="161"/>
      <c r="E9" s="157">
        <f t="shared" si="0"/>
        <v>0</v>
      </c>
      <c r="F9" s="161"/>
      <c r="G9" s="157">
        <f t="shared" si="1"/>
        <v>0</v>
      </c>
      <c r="H9" s="157"/>
      <c r="I9" s="157">
        <f t="shared" si="7"/>
        <v>0</v>
      </c>
      <c r="J9" s="161"/>
      <c r="K9" s="157">
        <f t="shared" si="2"/>
        <v>0</v>
      </c>
      <c r="L9" s="162"/>
      <c r="M9" s="157">
        <f t="shared" si="8"/>
        <v>0</v>
      </c>
      <c r="N9" s="161">
        <v>12200</v>
      </c>
      <c r="O9" s="157">
        <f t="shared" si="3"/>
        <v>100</v>
      </c>
      <c r="P9" s="161"/>
      <c r="Q9" s="157"/>
      <c r="R9" s="161"/>
      <c r="S9" s="157">
        <f t="shared" si="9"/>
        <v>0</v>
      </c>
      <c r="T9" s="161"/>
      <c r="U9" s="157">
        <f t="shared" si="4"/>
        <v>0</v>
      </c>
      <c r="V9" s="161"/>
      <c r="W9" s="157">
        <f t="shared" si="5"/>
        <v>0</v>
      </c>
      <c r="X9" s="161"/>
      <c r="Y9" s="157">
        <f t="shared" si="10"/>
        <v>0</v>
      </c>
      <c r="Z9" s="161"/>
      <c r="AA9" s="157">
        <f t="shared" si="6"/>
        <v>0</v>
      </c>
      <c r="AB9" s="161"/>
      <c r="AC9" s="157">
        <f t="shared" si="11"/>
        <v>0</v>
      </c>
    </row>
    <row r="10" spans="1:29" s="163" customFormat="1" ht="20.25" customHeight="1">
      <c r="A10" s="160" t="s">
        <v>104</v>
      </c>
      <c r="B10" s="161">
        <f t="shared" si="12"/>
        <v>36296</v>
      </c>
      <c r="C10" s="157">
        <f t="shared" si="13"/>
        <v>1.7042407873990608</v>
      </c>
      <c r="D10" s="161">
        <v>35824</v>
      </c>
      <c r="E10" s="157">
        <f t="shared" si="0"/>
        <v>100</v>
      </c>
      <c r="F10" s="161">
        <v>472</v>
      </c>
      <c r="G10" s="157">
        <f t="shared" si="1"/>
        <v>100</v>
      </c>
      <c r="H10" s="161"/>
      <c r="I10" s="157">
        <f t="shared" si="7"/>
        <v>0</v>
      </c>
      <c r="J10" s="161"/>
      <c r="K10" s="157">
        <f t="shared" si="2"/>
        <v>0</v>
      </c>
      <c r="L10" s="162"/>
      <c r="M10" s="157">
        <f t="shared" si="8"/>
        <v>0</v>
      </c>
      <c r="N10" s="161"/>
      <c r="O10" s="157">
        <f t="shared" si="3"/>
        <v>0</v>
      </c>
      <c r="P10" s="161"/>
      <c r="Q10" s="157"/>
      <c r="R10" s="161"/>
      <c r="S10" s="157">
        <f t="shared" si="9"/>
        <v>0</v>
      </c>
      <c r="T10" s="161"/>
      <c r="U10" s="157">
        <f t="shared" si="4"/>
        <v>0</v>
      </c>
      <c r="V10" s="161"/>
      <c r="W10" s="157">
        <f t="shared" si="5"/>
        <v>0</v>
      </c>
      <c r="X10" s="161"/>
      <c r="Y10" s="157">
        <f t="shared" si="10"/>
        <v>0</v>
      </c>
      <c r="Z10" s="161"/>
      <c r="AA10" s="157">
        <f t="shared" si="6"/>
        <v>0</v>
      </c>
      <c r="AB10" s="161"/>
      <c r="AC10" s="157">
        <f t="shared" si="11"/>
        <v>0</v>
      </c>
    </row>
    <row r="11" spans="1:29" s="163" customFormat="1" ht="20.25" customHeight="1">
      <c r="A11" s="160" t="s">
        <v>75</v>
      </c>
      <c r="B11" s="161">
        <f t="shared" si="12"/>
        <v>70400</v>
      </c>
      <c r="C11" s="157">
        <f t="shared" si="13"/>
        <v>3.3055585032205714</v>
      </c>
      <c r="D11" s="161"/>
      <c r="E11" s="157">
        <f t="shared" si="0"/>
        <v>0</v>
      </c>
      <c r="F11" s="161"/>
      <c r="G11" s="157">
        <f t="shared" si="1"/>
        <v>0</v>
      </c>
      <c r="H11" s="157"/>
      <c r="I11" s="157">
        <f t="shared" si="7"/>
        <v>0</v>
      </c>
      <c r="J11" s="161"/>
      <c r="K11" s="157">
        <f t="shared" si="2"/>
        <v>0</v>
      </c>
      <c r="L11" s="162"/>
      <c r="M11" s="157">
        <f t="shared" si="8"/>
        <v>0</v>
      </c>
      <c r="N11" s="161"/>
      <c r="O11" s="157">
        <f t="shared" si="3"/>
        <v>0</v>
      </c>
      <c r="P11" s="161"/>
      <c r="Q11" s="157"/>
      <c r="R11" s="161">
        <v>70400</v>
      </c>
      <c r="S11" s="157">
        <f t="shared" si="9"/>
        <v>100</v>
      </c>
      <c r="T11" s="161"/>
      <c r="U11" s="157">
        <f t="shared" si="4"/>
        <v>0</v>
      </c>
      <c r="V11" s="161"/>
      <c r="W11" s="157">
        <f t="shared" si="5"/>
        <v>0</v>
      </c>
      <c r="X11" s="161"/>
      <c r="Y11" s="157">
        <f t="shared" si="10"/>
        <v>0</v>
      </c>
      <c r="Z11" s="161"/>
      <c r="AA11" s="157">
        <f t="shared" si="6"/>
        <v>0</v>
      </c>
      <c r="AB11" s="161"/>
      <c r="AC11" s="157">
        <f t="shared" si="11"/>
        <v>0</v>
      </c>
    </row>
    <row r="12" spans="1:29" s="163" customFormat="1" ht="20.25" customHeight="1">
      <c r="A12" s="160" t="s">
        <v>76</v>
      </c>
      <c r="B12" s="161">
        <f t="shared" si="12"/>
        <v>1992850</v>
      </c>
      <c r="C12" s="157">
        <f t="shared" si="13"/>
        <v>93.57219123782836</v>
      </c>
      <c r="D12" s="161"/>
      <c r="E12" s="157">
        <f t="shared" si="0"/>
        <v>0</v>
      </c>
      <c r="F12" s="161"/>
      <c r="G12" s="157">
        <f t="shared" si="1"/>
        <v>0</v>
      </c>
      <c r="H12" s="204">
        <v>1969128</v>
      </c>
      <c r="I12" s="204">
        <f t="shared" si="7"/>
        <v>100</v>
      </c>
      <c r="J12" s="161"/>
      <c r="K12" s="157">
        <f t="shared" si="2"/>
        <v>0</v>
      </c>
      <c r="L12" s="162">
        <v>23722</v>
      </c>
      <c r="M12" s="157">
        <f t="shared" si="8"/>
        <v>1.2046956825559334</v>
      </c>
      <c r="N12" s="161"/>
      <c r="O12" s="157">
        <f t="shared" si="3"/>
        <v>0</v>
      </c>
      <c r="P12" s="161"/>
      <c r="Q12" s="157"/>
      <c r="R12" s="161"/>
      <c r="S12" s="157">
        <f t="shared" si="9"/>
        <v>0</v>
      </c>
      <c r="T12" s="161"/>
      <c r="U12" s="157">
        <f t="shared" si="4"/>
        <v>0</v>
      </c>
      <c r="V12" s="161"/>
      <c r="W12" s="157">
        <f t="shared" si="5"/>
        <v>0</v>
      </c>
      <c r="X12" s="161"/>
      <c r="Y12" s="157">
        <f t="shared" si="10"/>
        <v>0</v>
      </c>
      <c r="Z12" s="161"/>
      <c r="AA12" s="157">
        <f t="shared" si="6"/>
        <v>0</v>
      </c>
      <c r="AB12" s="161"/>
      <c r="AC12" s="157">
        <f t="shared" si="11"/>
        <v>0</v>
      </c>
    </row>
    <row r="13" spans="1:29" s="163" customFormat="1" ht="20.25" customHeight="1">
      <c r="A13" s="160" t="s">
        <v>58</v>
      </c>
      <c r="B13" s="161">
        <f t="shared" si="12"/>
        <v>0</v>
      </c>
      <c r="C13" s="157">
        <f t="shared" si="13"/>
        <v>0</v>
      </c>
      <c r="D13" s="161">
        <f>'[2]資料庫'!B273</f>
        <v>0</v>
      </c>
      <c r="E13" s="157">
        <f t="shared" si="0"/>
        <v>0</v>
      </c>
      <c r="F13" s="161">
        <f>'[2]資料庫'!C273</f>
        <v>0</v>
      </c>
      <c r="G13" s="157">
        <f t="shared" si="1"/>
        <v>0</v>
      </c>
      <c r="H13" s="157"/>
      <c r="I13" s="157">
        <f t="shared" si="7"/>
        <v>0</v>
      </c>
      <c r="J13" s="161">
        <f>'[2]資料庫'!D273</f>
        <v>0</v>
      </c>
      <c r="K13" s="157">
        <f t="shared" si="2"/>
        <v>0</v>
      </c>
      <c r="L13" s="162"/>
      <c r="M13" s="157">
        <f t="shared" si="8"/>
        <v>0</v>
      </c>
      <c r="N13" s="161">
        <f>'[2]資料庫'!E273</f>
        <v>0</v>
      </c>
      <c r="O13" s="157">
        <f t="shared" si="3"/>
        <v>0</v>
      </c>
      <c r="P13" s="161"/>
      <c r="Q13" s="157"/>
      <c r="R13" s="161"/>
      <c r="S13" s="157">
        <f t="shared" si="9"/>
        <v>0</v>
      </c>
      <c r="T13" s="161"/>
      <c r="U13" s="157">
        <f t="shared" si="4"/>
        <v>0</v>
      </c>
      <c r="V13" s="161"/>
      <c r="W13" s="157">
        <f t="shared" si="5"/>
        <v>0</v>
      </c>
      <c r="X13" s="161"/>
      <c r="Y13" s="157">
        <f t="shared" si="10"/>
        <v>0</v>
      </c>
      <c r="Z13" s="161"/>
      <c r="AA13" s="157">
        <f t="shared" si="6"/>
        <v>0</v>
      </c>
      <c r="AB13" s="161"/>
      <c r="AC13" s="157">
        <f t="shared" si="11"/>
        <v>0</v>
      </c>
    </row>
    <row r="14" spans="1:29" s="159" customFormat="1" ht="20.25" customHeight="1">
      <c r="A14" s="164" t="s">
        <v>77</v>
      </c>
      <c r="B14" s="161">
        <f t="shared" si="12"/>
        <v>3030579</v>
      </c>
      <c r="C14" s="157">
        <f>SUM(C15:C24)</f>
        <v>142.29767305584798</v>
      </c>
      <c r="D14" s="158">
        <f>SUM(D15:D24)</f>
        <v>36386</v>
      </c>
      <c r="E14" s="157">
        <f t="shared" si="0"/>
        <v>101.56878070567217</v>
      </c>
      <c r="F14" s="158">
        <f>SUM(F15:F24)</f>
        <v>461</v>
      </c>
      <c r="G14" s="157">
        <f t="shared" si="1"/>
        <v>97.66949152542372</v>
      </c>
      <c r="H14" s="158">
        <f>SUM(H15:H24)</f>
        <v>2067380</v>
      </c>
      <c r="I14" s="157">
        <f t="shared" si="7"/>
        <v>104.98961977078179</v>
      </c>
      <c r="J14" s="158">
        <f>SUM(J15:J24)</f>
        <v>376</v>
      </c>
      <c r="K14" s="157"/>
      <c r="L14" s="157">
        <f>SUM(L15:L24)</f>
        <v>27576</v>
      </c>
      <c r="M14" s="157">
        <f aca="true" t="shared" si="14" ref="M14:M33">L14/$F$6*100</f>
        <v>5842.372881355932</v>
      </c>
      <c r="N14" s="158">
        <f>SUM(N15:N24)</f>
        <v>10369</v>
      </c>
      <c r="O14" s="157">
        <f t="shared" si="3"/>
        <v>84.99180327868852</v>
      </c>
      <c r="P14" s="158">
        <f>SUM(P15:P24)</f>
        <v>969</v>
      </c>
      <c r="Q14" s="157"/>
      <c r="R14" s="158">
        <f>SUM(R15:R24)</f>
        <v>71105</v>
      </c>
      <c r="S14" s="157">
        <f t="shared" si="9"/>
        <v>101.00142045454545</v>
      </c>
      <c r="T14" s="158">
        <f>SUM(T15:T24)</f>
        <v>750524</v>
      </c>
      <c r="U14" s="157"/>
      <c r="V14" s="158">
        <f>SUM(V15:V24)</f>
        <v>59732</v>
      </c>
      <c r="W14" s="157"/>
      <c r="X14" s="158">
        <f>SUM(X15:X24)</f>
        <v>427</v>
      </c>
      <c r="Y14" s="157">
        <f t="shared" si="10"/>
        <v>3.5583333333333336</v>
      </c>
      <c r="Z14" s="158">
        <f>SUM(Z15:Z24)</f>
        <v>20</v>
      </c>
      <c r="AA14" s="157"/>
      <c r="AB14" s="158">
        <f>SUM(AB15:AB24)</f>
        <v>5254</v>
      </c>
      <c r="AC14" s="157">
        <f t="shared" si="11"/>
        <v>87.56666666666668</v>
      </c>
    </row>
    <row r="15" spans="1:29" s="163" customFormat="1" ht="20.25" customHeight="1">
      <c r="A15" s="160" t="s">
        <v>8</v>
      </c>
      <c r="B15" s="161">
        <f t="shared" si="12"/>
        <v>0</v>
      </c>
      <c r="C15" s="162">
        <f>B15/$B$6*100</f>
        <v>0</v>
      </c>
      <c r="D15" s="161"/>
      <c r="E15" s="162">
        <f t="shared" si="0"/>
        <v>0</v>
      </c>
      <c r="F15" s="161">
        <f>'[2]資料庫'!C275</f>
        <v>0</v>
      </c>
      <c r="G15" s="162">
        <f t="shared" si="1"/>
        <v>0</v>
      </c>
      <c r="H15" s="162"/>
      <c r="I15" s="157">
        <f t="shared" si="7"/>
        <v>0</v>
      </c>
      <c r="J15" s="161">
        <f>'[2]資料庫'!D275</f>
        <v>0</v>
      </c>
      <c r="K15" s="162"/>
      <c r="L15" s="162"/>
      <c r="M15" s="157">
        <f t="shared" si="14"/>
        <v>0</v>
      </c>
      <c r="N15" s="161">
        <f>'[2]資料庫'!E275</f>
        <v>0</v>
      </c>
      <c r="O15" s="157">
        <f t="shared" si="3"/>
        <v>0</v>
      </c>
      <c r="P15" s="161"/>
      <c r="Q15" s="162"/>
      <c r="R15" s="161"/>
      <c r="S15" s="157">
        <f t="shared" si="9"/>
        <v>0</v>
      </c>
      <c r="T15" s="161"/>
      <c r="U15" s="162"/>
      <c r="V15" s="161"/>
      <c r="W15" s="157">
        <f aca="true" t="shared" si="15" ref="W15:W20">V15/$B$6*100</f>
        <v>0</v>
      </c>
      <c r="X15" s="161"/>
      <c r="Y15" s="157">
        <f t="shared" si="10"/>
        <v>0</v>
      </c>
      <c r="Z15" s="161"/>
      <c r="AA15" s="162"/>
      <c r="AB15" s="161"/>
      <c r="AC15" s="157">
        <f t="shared" si="11"/>
        <v>0</v>
      </c>
    </row>
    <row r="16" spans="1:29" s="163" customFormat="1" ht="20.25" customHeight="1">
      <c r="A16" s="160" t="s">
        <v>7</v>
      </c>
      <c r="B16" s="161">
        <f t="shared" si="12"/>
        <v>0</v>
      </c>
      <c r="C16" s="162">
        <f aca="true" t="shared" si="16" ref="C16:C26">B16/$B$6*100</f>
        <v>0</v>
      </c>
      <c r="D16" s="161"/>
      <c r="E16" s="162">
        <f t="shared" si="0"/>
        <v>0</v>
      </c>
      <c r="F16" s="161"/>
      <c r="G16" s="162">
        <f t="shared" si="1"/>
        <v>0</v>
      </c>
      <c r="H16" s="162"/>
      <c r="I16" s="157">
        <f t="shared" si="7"/>
        <v>0</v>
      </c>
      <c r="J16" s="161">
        <f>'[2]資料庫'!D276</f>
        <v>0</v>
      </c>
      <c r="K16" s="162"/>
      <c r="L16" s="162"/>
      <c r="M16" s="157">
        <f t="shared" si="14"/>
        <v>0</v>
      </c>
      <c r="N16" s="161">
        <f>'[2]資料庫'!E276</f>
        <v>0</v>
      </c>
      <c r="O16" s="157">
        <f t="shared" si="3"/>
        <v>0</v>
      </c>
      <c r="P16" s="161"/>
      <c r="Q16" s="162"/>
      <c r="R16" s="161"/>
      <c r="S16" s="157">
        <f t="shared" si="9"/>
        <v>0</v>
      </c>
      <c r="T16" s="161"/>
      <c r="U16" s="162"/>
      <c r="V16" s="161"/>
      <c r="W16" s="157">
        <f t="shared" si="15"/>
        <v>0</v>
      </c>
      <c r="X16" s="161"/>
      <c r="Y16" s="157">
        <f t="shared" si="10"/>
        <v>0</v>
      </c>
      <c r="Z16" s="161"/>
      <c r="AA16" s="162"/>
      <c r="AB16" s="161"/>
      <c r="AC16" s="157">
        <f t="shared" si="11"/>
        <v>0</v>
      </c>
    </row>
    <row r="17" spans="1:29" s="163" customFormat="1" ht="20.25" customHeight="1">
      <c r="A17" s="160" t="s">
        <v>80</v>
      </c>
      <c r="B17" s="161">
        <f t="shared" si="12"/>
        <v>10180</v>
      </c>
      <c r="C17" s="162">
        <f t="shared" si="16"/>
        <v>0.4779912721986566</v>
      </c>
      <c r="D17" s="161"/>
      <c r="E17" s="162">
        <f t="shared" si="0"/>
        <v>0</v>
      </c>
      <c r="F17" s="161"/>
      <c r="G17" s="162">
        <f t="shared" si="1"/>
        <v>0</v>
      </c>
      <c r="H17" s="162"/>
      <c r="I17" s="157">
        <f t="shared" si="7"/>
        <v>0</v>
      </c>
      <c r="J17" s="161">
        <f>'[2]資料庫'!D277</f>
        <v>0</v>
      </c>
      <c r="K17" s="162"/>
      <c r="L17" s="162"/>
      <c r="M17" s="157">
        <f t="shared" si="14"/>
        <v>0</v>
      </c>
      <c r="N17" s="161">
        <v>10180</v>
      </c>
      <c r="O17" s="157">
        <f t="shared" si="3"/>
        <v>83.44262295081967</v>
      </c>
      <c r="P17" s="161"/>
      <c r="Q17" s="162"/>
      <c r="R17" s="161"/>
      <c r="S17" s="157">
        <f t="shared" si="9"/>
        <v>0</v>
      </c>
      <c r="T17" s="161"/>
      <c r="U17" s="162"/>
      <c r="V17" s="161"/>
      <c r="W17" s="157">
        <f t="shared" si="15"/>
        <v>0</v>
      </c>
      <c r="X17" s="161"/>
      <c r="Y17" s="157">
        <f t="shared" si="10"/>
        <v>0</v>
      </c>
      <c r="Z17" s="161"/>
      <c r="AA17" s="162"/>
      <c r="AB17" s="161"/>
      <c r="AC17" s="157">
        <f t="shared" si="11"/>
        <v>0</v>
      </c>
    </row>
    <row r="18" spans="1:29" s="163" customFormat="1" ht="20.25" customHeight="1">
      <c r="A18" s="160" t="s">
        <v>105</v>
      </c>
      <c r="B18" s="161">
        <f t="shared" si="12"/>
        <v>36502</v>
      </c>
      <c r="C18" s="162">
        <f t="shared" si="16"/>
        <v>1.713913302337462</v>
      </c>
      <c r="D18" s="161">
        <v>36041</v>
      </c>
      <c r="E18" s="162">
        <f t="shared" si="0"/>
        <v>100.605739169272</v>
      </c>
      <c r="F18" s="161">
        <v>461</v>
      </c>
      <c r="G18" s="162">
        <f t="shared" si="1"/>
        <v>97.66949152542372</v>
      </c>
      <c r="H18" s="162"/>
      <c r="I18" s="157">
        <f t="shared" si="7"/>
        <v>0</v>
      </c>
      <c r="J18" s="161">
        <f>'[2]資料庫'!D278</f>
        <v>0</v>
      </c>
      <c r="K18" s="162"/>
      <c r="L18" s="162"/>
      <c r="M18" s="157">
        <f t="shared" si="14"/>
        <v>0</v>
      </c>
      <c r="N18" s="161"/>
      <c r="O18" s="157">
        <f t="shared" si="3"/>
        <v>0</v>
      </c>
      <c r="P18" s="161"/>
      <c r="Q18" s="162"/>
      <c r="R18" s="161"/>
      <c r="S18" s="157">
        <f t="shared" si="9"/>
        <v>0</v>
      </c>
      <c r="T18" s="161"/>
      <c r="U18" s="162"/>
      <c r="V18" s="161"/>
      <c r="W18" s="157">
        <f t="shared" si="15"/>
        <v>0</v>
      </c>
      <c r="X18" s="161"/>
      <c r="Y18" s="157">
        <f t="shared" si="10"/>
        <v>0</v>
      </c>
      <c r="Z18" s="161"/>
      <c r="AA18" s="162"/>
      <c r="AB18" s="161"/>
      <c r="AC18" s="157">
        <f t="shared" si="11"/>
        <v>0</v>
      </c>
    </row>
    <row r="19" spans="1:29" s="163" customFormat="1" ht="20.25" customHeight="1">
      <c r="A19" s="160" t="s">
        <v>82</v>
      </c>
      <c r="B19" s="161">
        <f t="shared" si="12"/>
        <v>2094956</v>
      </c>
      <c r="C19" s="162">
        <f t="shared" si="16"/>
        <v>98.36647187035449</v>
      </c>
      <c r="D19" s="161"/>
      <c r="E19" s="162">
        <f t="shared" si="0"/>
        <v>0</v>
      </c>
      <c r="F19" s="161"/>
      <c r="G19" s="162">
        <f t="shared" si="1"/>
        <v>0</v>
      </c>
      <c r="H19" s="162">
        <v>2067380</v>
      </c>
      <c r="I19" s="157">
        <f t="shared" si="7"/>
        <v>104.98961977078179</v>
      </c>
      <c r="J19" s="161"/>
      <c r="K19" s="162"/>
      <c r="L19" s="162">
        <v>27576</v>
      </c>
      <c r="M19" s="157">
        <f t="shared" si="14"/>
        <v>5842.372881355932</v>
      </c>
      <c r="N19" s="161"/>
      <c r="O19" s="157">
        <f t="shared" si="3"/>
        <v>0</v>
      </c>
      <c r="P19" s="161"/>
      <c r="Q19" s="162"/>
      <c r="R19" s="161"/>
      <c r="S19" s="157">
        <f t="shared" si="9"/>
        <v>0</v>
      </c>
      <c r="T19" s="161"/>
      <c r="U19" s="162"/>
      <c r="V19" s="161"/>
      <c r="W19" s="157">
        <f t="shared" si="15"/>
        <v>0</v>
      </c>
      <c r="X19" s="161"/>
      <c r="Y19" s="157">
        <f t="shared" si="10"/>
        <v>0</v>
      </c>
      <c r="Z19" s="161"/>
      <c r="AA19" s="162"/>
      <c r="AB19" s="161"/>
      <c r="AC19" s="157">
        <f t="shared" si="11"/>
        <v>0</v>
      </c>
    </row>
    <row r="20" spans="1:29" s="163" customFormat="1" ht="20.25" customHeight="1">
      <c r="A20" s="160" t="s">
        <v>59</v>
      </c>
      <c r="B20" s="161">
        <f t="shared" si="12"/>
        <v>0</v>
      </c>
      <c r="C20" s="162">
        <f t="shared" si="16"/>
        <v>0</v>
      </c>
      <c r="D20" s="161"/>
      <c r="E20" s="162">
        <f t="shared" si="0"/>
        <v>0</v>
      </c>
      <c r="F20" s="161"/>
      <c r="G20" s="162">
        <f t="shared" si="1"/>
        <v>0</v>
      </c>
      <c r="H20" s="162"/>
      <c r="I20" s="157">
        <f t="shared" si="7"/>
        <v>0</v>
      </c>
      <c r="J20" s="161"/>
      <c r="K20" s="162"/>
      <c r="L20" s="162"/>
      <c r="M20" s="157">
        <f t="shared" si="14"/>
        <v>0</v>
      </c>
      <c r="N20" s="161"/>
      <c r="O20" s="157">
        <f t="shared" si="3"/>
        <v>0</v>
      </c>
      <c r="P20" s="161"/>
      <c r="Q20" s="162"/>
      <c r="R20" s="161"/>
      <c r="S20" s="157">
        <f t="shared" si="9"/>
        <v>0</v>
      </c>
      <c r="T20" s="161"/>
      <c r="U20" s="162"/>
      <c r="V20" s="161"/>
      <c r="W20" s="157">
        <f t="shared" si="15"/>
        <v>0</v>
      </c>
      <c r="X20" s="161"/>
      <c r="Y20" s="157">
        <f t="shared" si="10"/>
        <v>0</v>
      </c>
      <c r="Z20" s="161"/>
      <c r="AA20" s="162"/>
      <c r="AB20" s="161"/>
      <c r="AC20" s="157">
        <f t="shared" si="11"/>
        <v>0</v>
      </c>
    </row>
    <row r="21" spans="1:29" s="163" customFormat="1" ht="20.25" customHeight="1">
      <c r="A21" s="165" t="s">
        <v>106</v>
      </c>
      <c r="B21" s="161">
        <f t="shared" si="12"/>
        <v>79268</v>
      </c>
      <c r="C21" s="162">
        <f t="shared" si="16"/>
        <v>3.7219461851319355</v>
      </c>
      <c r="D21" s="161"/>
      <c r="E21" s="162">
        <f t="shared" si="0"/>
        <v>0</v>
      </c>
      <c r="F21" s="161"/>
      <c r="G21" s="162">
        <f t="shared" si="1"/>
        <v>0</v>
      </c>
      <c r="H21" s="162"/>
      <c r="I21" s="157">
        <f t="shared" si="7"/>
        <v>0</v>
      </c>
      <c r="J21" s="161"/>
      <c r="K21" s="162"/>
      <c r="L21" s="161"/>
      <c r="M21" s="157">
        <f t="shared" si="14"/>
        <v>0</v>
      </c>
      <c r="N21" s="161"/>
      <c r="O21" s="157">
        <f t="shared" si="3"/>
        <v>0</v>
      </c>
      <c r="P21" s="161"/>
      <c r="Q21" s="162"/>
      <c r="R21" s="161"/>
      <c r="S21" s="157">
        <f t="shared" si="9"/>
        <v>0</v>
      </c>
      <c r="T21" s="161">
        <v>66510</v>
      </c>
      <c r="U21" s="162"/>
      <c r="V21" s="161">
        <v>7527</v>
      </c>
      <c r="W21" s="157"/>
      <c r="X21" s="161">
        <v>292</v>
      </c>
      <c r="Y21" s="157">
        <f t="shared" si="10"/>
        <v>2.433333333333333</v>
      </c>
      <c r="Z21" s="161"/>
      <c r="AA21" s="162"/>
      <c r="AB21" s="161">
        <v>4939</v>
      </c>
      <c r="AC21" s="157">
        <f t="shared" si="11"/>
        <v>82.31666666666668</v>
      </c>
    </row>
    <row r="22" spans="1:29" s="163" customFormat="1" ht="20.25" customHeight="1">
      <c r="A22" s="160" t="s">
        <v>84</v>
      </c>
      <c r="B22" s="161">
        <f t="shared" si="12"/>
        <v>737847</v>
      </c>
      <c r="C22" s="162">
        <f t="shared" si="16"/>
        <v>34.64483558133223</v>
      </c>
      <c r="D22" s="161"/>
      <c r="E22" s="162">
        <f t="shared" si="0"/>
        <v>0</v>
      </c>
      <c r="F22" s="161">
        <f>'[2]資料庫'!C282</f>
        <v>0</v>
      </c>
      <c r="G22" s="162">
        <f t="shared" si="1"/>
        <v>0</v>
      </c>
      <c r="H22" s="162"/>
      <c r="I22" s="157">
        <f t="shared" si="7"/>
        <v>0</v>
      </c>
      <c r="J22" s="161"/>
      <c r="K22" s="162"/>
      <c r="L22" s="161"/>
      <c r="M22" s="157">
        <f t="shared" si="14"/>
        <v>0</v>
      </c>
      <c r="N22" s="161">
        <v>189</v>
      </c>
      <c r="O22" s="157">
        <f t="shared" si="3"/>
        <v>1.5491803278688523</v>
      </c>
      <c r="P22" s="161">
        <v>969</v>
      </c>
      <c r="Q22" s="162"/>
      <c r="R22" s="161"/>
      <c r="S22" s="157">
        <f t="shared" si="9"/>
        <v>0</v>
      </c>
      <c r="T22" s="161">
        <v>684014</v>
      </c>
      <c r="U22" s="162"/>
      <c r="V22" s="161">
        <v>52205</v>
      </c>
      <c r="W22" s="157"/>
      <c r="X22" s="161">
        <v>135</v>
      </c>
      <c r="Y22" s="157">
        <f t="shared" si="10"/>
        <v>1.125</v>
      </c>
      <c r="Z22" s="161">
        <v>20</v>
      </c>
      <c r="AA22" s="162"/>
      <c r="AB22" s="161">
        <v>315</v>
      </c>
      <c r="AC22" s="157">
        <f t="shared" si="11"/>
        <v>5.25</v>
      </c>
    </row>
    <row r="23" spans="1:29" s="163" customFormat="1" ht="20.25" customHeight="1">
      <c r="A23" s="165" t="s">
        <v>85</v>
      </c>
      <c r="B23" s="161">
        <f t="shared" si="12"/>
        <v>345</v>
      </c>
      <c r="C23" s="162">
        <f t="shared" si="16"/>
        <v>0.01619911482402127</v>
      </c>
      <c r="D23" s="161">
        <v>345</v>
      </c>
      <c r="E23" s="162">
        <f t="shared" si="0"/>
        <v>0.9630415364001786</v>
      </c>
      <c r="F23" s="161">
        <f>'[2]資料庫'!C283</f>
        <v>0</v>
      </c>
      <c r="G23" s="162">
        <f t="shared" si="1"/>
        <v>0</v>
      </c>
      <c r="H23" s="162"/>
      <c r="I23" s="157">
        <f t="shared" si="7"/>
        <v>0</v>
      </c>
      <c r="J23" s="161">
        <f>'[2]資料庫'!D283</f>
        <v>0</v>
      </c>
      <c r="K23" s="162"/>
      <c r="L23" s="162"/>
      <c r="M23" s="157">
        <f t="shared" si="14"/>
        <v>0</v>
      </c>
      <c r="N23" s="161">
        <f>'[2]資料庫'!E283</f>
        <v>0</v>
      </c>
      <c r="O23" s="157">
        <f t="shared" si="3"/>
        <v>0</v>
      </c>
      <c r="P23" s="161"/>
      <c r="Q23" s="162"/>
      <c r="R23" s="161"/>
      <c r="S23" s="157">
        <f t="shared" si="9"/>
        <v>0</v>
      </c>
      <c r="T23" s="161"/>
      <c r="U23" s="162"/>
      <c r="V23" s="161"/>
      <c r="W23" s="157">
        <f>V23/$B$6*100</f>
        <v>0</v>
      </c>
      <c r="X23" s="161"/>
      <c r="Y23" s="157">
        <f t="shared" si="10"/>
        <v>0</v>
      </c>
      <c r="Z23" s="161"/>
      <c r="AA23" s="162"/>
      <c r="AB23" s="161"/>
      <c r="AC23" s="157">
        <f t="shared" si="11"/>
        <v>0</v>
      </c>
    </row>
    <row r="24" spans="1:29" s="163" customFormat="1" ht="20.25" customHeight="1">
      <c r="A24" s="165" t="s">
        <v>86</v>
      </c>
      <c r="B24" s="161">
        <f t="shared" si="12"/>
        <v>71481</v>
      </c>
      <c r="C24" s="162">
        <f t="shared" si="16"/>
        <v>3.3563157296691717</v>
      </c>
      <c r="D24" s="161"/>
      <c r="E24" s="162">
        <f t="shared" si="0"/>
        <v>0</v>
      </c>
      <c r="F24" s="161">
        <f>'[2]資料庫'!C284</f>
        <v>0</v>
      </c>
      <c r="G24" s="162">
        <f t="shared" si="1"/>
        <v>0</v>
      </c>
      <c r="H24" s="162"/>
      <c r="I24" s="157">
        <f t="shared" si="7"/>
        <v>0</v>
      </c>
      <c r="J24" s="161">
        <v>376</v>
      </c>
      <c r="K24" s="162"/>
      <c r="L24" s="162"/>
      <c r="M24" s="157">
        <f t="shared" si="14"/>
        <v>0</v>
      </c>
      <c r="N24" s="161">
        <f>'[2]資料庫'!E284</f>
        <v>0</v>
      </c>
      <c r="O24" s="157">
        <f t="shared" si="3"/>
        <v>0</v>
      </c>
      <c r="P24" s="161"/>
      <c r="Q24" s="162"/>
      <c r="R24" s="161">
        <v>71105</v>
      </c>
      <c r="S24" s="157">
        <f t="shared" si="9"/>
        <v>101.00142045454545</v>
      </c>
      <c r="T24" s="161"/>
      <c r="U24" s="162"/>
      <c r="V24" s="161"/>
      <c r="W24" s="157">
        <f>V24/$B$6*100</f>
        <v>0</v>
      </c>
      <c r="X24" s="161"/>
      <c r="Y24" s="157">
        <f t="shared" si="10"/>
        <v>0</v>
      </c>
      <c r="Z24" s="161"/>
      <c r="AA24" s="162"/>
      <c r="AB24" s="161"/>
      <c r="AC24" s="157">
        <f t="shared" si="11"/>
        <v>0</v>
      </c>
    </row>
    <row r="25" spans="1:29" s="159" customFormat="1" ht="20.25" customHeight="1">
      <c r="A25" s="164" t="s">
        <v>87</v>
      </c>
      <c r="B25" s="161">
        <f t="shared" si="12"/>
        <v>-900833</v>
      </c>
      <c r="C25" s="162">
        <f t="shared" si="16"/>
        <v>-42.29767305584797</v>
      </c>
      <c r="D25" s="158">
        <f>D6-D14</f>
        <v>-562</v>
      </c>
      <c r="E25" s="157">
        <f t="shared" si="0"/>
        <v>-1.568780705672175</v>
      </c>
      <c r="F25" s="158">
        <f>F6-F14</f>
        <v>11</v>
      </c>
      <c r="G25" s="162">
        <f t="shared" si="1"/>
        <v>2.330508474576271</v>
      </c>
      <c r="H25" s="158">
        <f>H6-H14</f>
        <v>-98252</v>
      </c>
      <c r="I25" s="157">
        <f>H25/$H$6*100</f>
        <v>-4.989619770781788</v>
      </c>
      <c r="J25" s="158">
        <f>J6-J14</f>
        <v>-376</v>
      </c>
      <c r="K25" s="157"/>
      <c r="L25" s="157">
        <f>L6-L14</f>
        <v>-3854</v>
      </c>
      <c r="M25" s="157">
        <f t="shared" si="14"/>
        <v>-816.5254237288135</v>
      </c>
      <c r="N25" s="158">
        <f>N6-N14</f>
        <v>1831</v>
      </c>
      <c r="O25" s="157">
        <f t="shared" si="3"/>
        <v>15.008196721311476</v>
      </c>
      <c r="P25" s="158">
        <f>P6-P14</f>
        <v>-969</v>
      </c>
      <c r="Q25" s="157"/>
      <c r="R25" s="158">
        <f>R6-R14</f>
        <v>-705</v>
      </c>
      <c r="S25" s="157">
        <f t="shared" si="9"/>
        <v>-1.0014204545454546</v>
      </c>
      <c r="T25" s="158">
        <f>T6-T14</f>
        <v>-750524</v>
      </c>
      <c r="U25" s="157"/>
      <c r="V25" s="158">
        <f>V6-V14</f>
        <v>-59732</v>
      </c>
      <c r="W25" s="157"/>
      <c r="X25" s="158">
        <f>X6-X14</f>
        <v>11573</v>
      </c>
      <c r="Y25" s="157">
        <f t="shared" si="10"/>
        <v>96.44166666666666</v>
      </c>
      <c r="Z25" s="158">
        <f>Z6-Z14</f>
        <v>-20</v>
      </c>
      <c r="AA25" s="157"/>
      <c r="AB25" s="158">
        <f>AB6-AB14</f>
        <v>746</v>
      </c>
      <c r="AC25" s="157">
        <f t="shared" si="11"/>
        <v>12.433333333333334</v>
      </c>
    </row>
    <row r="26" spans="1:29" s="159" customFormat="1" ht="20.25" customHeight="1">
      <c r="A26" s="164" t="s">
        <v>66</v>
      </c>
      <c r="B26" s="161">
        <f t="shared" si="12"/>
        <v>2042243</v>
      </c>
      <c r="C26" s="162">
        <f t="shared" si="16"/>
        <v>95.89138798711207</v>
      </c>
      <c r="D26" s="158">
        <f>SUM(D27:D28)</f>
        <v>2792</v>
      </c>
      <c r="E26" s="157">
        <f t="shared" si="0"/>
        <v>7.793657882983475</v>
      </c>
      <c r="F26" s="158">
        <f>SUM(F27:F28)</f>
        <v>6</v>
      </c>
      <c r="G26" s="162">
        <f t="shared" si="1"/>
        <v>1.2711864406779663</v>
      </c>
      <c r="H26" s="158">
        <f>SUM(H27:H28)</f>
        <v>4000</v>
      </c>
      <c r="I26" s="157">
        <f>SUM(I27:I28)</f>
        <v>0.20313560113918447</v>
      </c>
      <c r="J26" s="158">
        <f>SUM(J27:J28)</f>
        <v>262</v>
      </c>
      <c r="K26" s="157"/>
      <c r="L26" s="157">
        <f>SUM(L27:L28)</f>
        <v>0</v>
      </c>
      <c r="M26" s="157">
        <f t="shared" si="14"/>
        <v>0</v>
      </c>
      <c r="N26" s="158">
        <f>SUM(N27:N28)</f>
        <v>900</v>
      </c>
      <c r="O26" s="157">
        <f t="shared" si="3"/>
        <v>7.377049180327869</v>
      </c>
      <c r="P26" s="158">
        <f>SUM(P27:P28)</f>
        <v>1873</v>
      </c>
      <c r="Q26" s="157"/>
      <c r="R26" s="158">
        <f>SUM(R27:R28)</f>
        <v>4700</v>
      </c>
      <c r="S26" s="157">
        <f t="shared" si="9"/>
        <v>6.676136363636363</v>
      </c>
      <c r="T26" s="158">
        <f>SUM(T27:T28)</f>
        <v>1001500</v>
      </c>
      <c r="U26" s="157"/>
      <c r="V26" s="158">
        <f>SUM(V27:V28)</f>
        <v>1025875</v>
      </c>
      <c r="W26" s="157"/>
      <c r="X26" s="158">
        <f>SUM(X27:X28)</f>
        <v>300</v>
      </c>
      <c r="Y26" s="157">
        <f t="shared" si="10"/>
        <v>2.5</v>
      </c>
      <c r="Z26" s="158">
        <f>SUM(Z27:Z28)</f>
        <v>5</v>
      </c>
      <c r="AA26" s="157"/>
      <c r="AB26" s="158">
        <f>SUM(AB27:AB28)</f>
        <v>30</v>
      </c>
      <c r="AC26" s="157">
        <f t="shared" si="11"/>
        <v>0.5</v>
      </c>
    </row>
    <row r="27" spans="1:29" s="163" customFormat="1" ht="20.25" customHeight="1">
      <c r="A27" s="160" t="s">
        <v>60</v>
      </c>
      <c r="B27" s="161">
        <f t="shared" si="12"/>
        <v>11088</v>
      </c>
      <c r="C27" s="162">
        <f>B27/$B$6*100</f>
        <v>0.52062546425724</v>
      </c>
      <c r="D27" s="161">
        <v>1937</v>
      </c>
      <c r="E27" s="162">
        <f t="shared" si="0"/>
        <v>5.406989727556945</v>
      </c>
      <c r="F27" s="161">
        <v>6</v>
      </c>
      <c r="G27" s="162">
        <f t="shared" si="1"/>
        <v>1.2711864406779663</v>
      </c>
      <c r="H27" s="162">
        <v>1000</v>
      </c>
      <c r="I27" s="204">
        <f t="shared" si="7"/>
        <v>0.05078390028479612</v>
      </c>
      <c r="J27" s="161">
        <v>262</v>
      </c>
      <c r="K27" s="162"/>
      <c r="L27" s="162"/>
      <c r="M27" s="157">
        <f t="shared" si="14"/>
        <v>0</v>
      </c>
      <c r="N27" s="161">
        <v>900</v>
      </c>
      <c r="O27" s="162">
        <f t="shared" si="3"/>
        <v>7.377049180327869</v>
      </c>
      <c r="P27" s="161">
        <v>1873</v>
      </c>
      <c r="Q27" s="157"/>
      <c r="R27" s="161">
        <v>3200</v>
      </c>
      <c r="S27" s="157">
        <f t="shared" si="9"/>
        <v>4.545454545454546</v>
      </c>
      <c r="T27" s="161">
        <v>1500</v>
      </c>
      <c r="U27" s="162"/>
      <c r="V27" s="161">
        <v>75</v>
      </c>
      <c r="W27" s="162"/>
      <c r="X27" s="161">
        <v>300</v>
      </c>
      <c r="Y27" s="157">
        <f t="shared" si="10"/>
        <v>2.5</v>
      </c>
      <c r="Z27" s="161">
        <v>5</v>
      </c>
      <c r="AA27" s="162"/>
      <c r="AB27" s="161">
        <v>30</v>
      </c>
      <c r="AC27" s="157">
        <f t="shared" si="11"/>
        <v>0.5</v>
      </c>
    </row>
    <row r="28" spans="1:29" s="163" customFormat="1" ht="20.25" customHeight="1">
      <c r="A28" s="160" t="s">
        <v>61</v>
      </c>
      <c r="B28" s="161">
        <f t="shared" si="12"/>
        <v>2031155</v>
      </c>
      <c r="C28" s="162">
        <f>B28/$B$6*100</f>
        <v>95.37076252285483</v>
      </c>
      <c r="D28" s="161">
        <v>855</v>
      </c>
      <c r="E28" s="162">
        <f t="shared" si="0"/>
        <v>2.3866681554265297</v>
      </c>
      <c r="F28" s="161"/>
      <c r="G28" s="162">
        <f t="shared" si="1"/>
        <v>0</v>
      </c>
      <c r="H28" s="162">
        <v>3000</v>
      </c>
      <c r="I28" s="204">
        <f t="shared" si="7"/>
        <v>0.15235170085438834</v>
      </c>
      <c r="J28" s="161">
        <f>'[2]資料庫'!D288</f>
        <v>0</v>
      </c>
      <c r="K28" s="162"/>
      <c r="L28" s="162"/>
      <c r="M28" s="157">
        <f t="shared" si="14"/>
        <v>0</v>
      </c>
      <c r="N28" s="161">
        <f>'[2]資料庫'!E288</f>
        <v>0</v>
      </c>
      <c r="O28" s="162">
        <f t="shared" si="3"/>
        <v>0</v>
      </c>
      <c r="P28" s="161"/>
      <c r="Q28" s="157"/>
      <c r="R28" s="161">
        <v>1500</v>
      </c>
      <c r="S28" s="157">
        <f t="shared" si="9"/>
        <v>2.130681818181818</v>
      </c>
      <c r="T28" s="161">
        <v>1000000</v>
      </c>
      <c r="U28" s="162"/>
      <c r="V28" s="161">
        <v>1025800</v>
      </c>
      <c r="W28" s="162"/>
      <c r="X28" s="161"/>
      <c r="Y28" s="157">
        <f t="shared" si="10"/>
        <v>0</v>
      </c>
      <c r="Z28" s="161"/>
      <c r="AA28" s="162"/>
      <c r="AB28" s="161"/>
      <c r="AC28" s="157">
        <f t="shared" si="11"/>
        <v>0</v>
      </c>
    </row>
    <row r="29" spans="1:29" s="159" customFormat="1" ht="20.25" customHeight="1">
      <c r="A29" s="166" t="s">
        <v>67</v>
      </c>
      <c r="B29" s="161">
        <f t="shared" si="12"/>
        <v>2941</v>
      </c>
      <c r="C29" s="157">
        <f>SUM(C30:C31)</f>
        <v>0.13809158463027987</v>
      </c>
      <c r="D29" s="158">
        <f>SUM(D30:D31)</f>
        <v>2591</v>
      </c>
      <c r="E29" s="157">
        <f>SUM(E30:E31)</f>
        <v>7.232581509602501</v>
      </c>
      <c r="F29" s="158">
        <f>'[2]資料庫'!C289</f>
        <v>0</v>
      </c>
      <c r="G29" s="157">
        <f>F29/$F$6*100</f>
        <v>0</v>
      </c>
      <c r="H29" s="157"/>
      <c r="I29" s="157">
        <f t="shared" si="7"/>
        <v>0</v>
      </c>
      <c r="J29" s="158">
        <f>'[2]資料庫'!D289</f>
        <v>0</v>
      </c>
      <c r="K29" s="157"/>
      <c r="L29" s="157"/>
      <c r="M29" s="157">
        <f t="shared" si="14"/>
        <v>0</v>
      </c>
      <c r="N29" s="158">
        <f>'[2]資料庫'!E289</f>
        <v>0</v>
      </c>
      <c r="O29" s="157">
        <f t="shared" si="3"/>
        <v>0</v>
      </c>
      <c r="P29" s="158">
        <f>SUM(P30:P31)</f>
        <v>0</v>
      </c>
      <c r="Q29" s="157">
        <f>P29/$B$6*100</f>
        <v>0</v>
      </c>
      <c r="R29" s="158">
        <f>SUM(R30:R31)</f>
        <v>350</v>
      </c>
      <c r="S29" s="157">
        <f t="shared" si="9"/>
        <v>0.4971590909090909</v>
      </c>
      <c r="T29" s="158">
        <f>SUM(T30:T31)</f>
        <v>0</v>
      </c>
      <c r="U29" s="157"/>
      <c r="V29" s="158">
        <f>SUM(V30:V31)</f>
        <v>0</v>
      </c>
      <c r="W29" s="157"/>
      <c r="X29" s="158">
        <f>SUM(X30:X31)</f>
        <v>0</v>
      </c>
      <c r="Y29" s="157">
        <f t="shared" si="10"/>
        <v>0</v>
      </c>
      <c r="Z29" s="158">
        <f>SUM(Z30:Z31)</f>
        <v>0</v>
      </c>
      <c r="AA29" s="157"/>
      <c r="AB29" s="158">
        <f>SUM(AB30:AB31)</f>
        <v>0</v>
      </c>
      <c r="AC29" s="157">
        <f t="shared" si="11"/>
        <v>0</v>
      </c>
    </row>
    <row r="30" spans="1:29" s="163" customFormat="1" ht="20.25" customHeight="1">
      <c r="A30" s="160" t="s">
        <v>90</v>
      </c>
      <c r="B30" s="161">
        <f t="shared" si="12"/>
        <v>0</v>
      </c>
      <c r="C30" s="162"/>
      <c r="D30" s="161"/>
      <c r="E30" s="162">
        <f t="shared" si="0"/>
        <v>0</v>
      </c>
      <c r="F30" s="161">
        <f>'[2]資料庫'!C290</f>
        <v>0</v>
      </c>
      <c r="G30" s="162">
        <f>F30/$F$6*100</f>
        <v>0</v>
      </c>
      <c r="H30" s="162"/>
      <c r="I30" s="157">
        <f t="shared" si="7"/>
        <v>0</v>
      </c>
      <c r="J30" s="161">
        <f>'[2]資料庫'!D290</f>
        <v>0</v>
      </c>
      <c r="K30" s="162"/>
      <c r="L30" s="162"/>
      <c r="M30" s="157">
        <f t="shared" si="14"/>
        <v>0</v>
      </c>
      <c r="N30" s="161">
        <f>'[2]資料庫'!E290</f>
        <v>0</v>
      </c>
      <c r="O30" s="162">
        <f t="shared" si="3"/>
        <v>0</v>
      </c>
      <c r="P30" s="161"/>
      <c r="Q30" s="157">
        <f>P30/$B$6*100</f>
        <v>0</v>
      </c>
      <c r="R30" s="161"/>
      <c r="S30" s="157">
        <f t="shared" si="9"/>
        <v>0</v>
      </c>
      <c r="T30" s="161"/>
      <c r="U30" s="162"/>
      <c r="V30" s="161"/>
      <c r="W30" s="162"/>
      <c r="X30" s="161"/>
      <c r="Y30" s="157">
        <f t="shared" si="10"/>
        <v>0</v>
      </c>
      <c r="Z30" s="161"/>
      <c r="AA30" s="162"/>
      <c r="AB30" s="161"/>
      <c r="AC30" s="157">
        <f t="shared" si="11"/>
        <v>0</v>
      </c>
    </row>
    <row r="31" spans="1:29" s="163" customFormat="1" ht="20.25" customHeight="1">
      <c r="A31" s="160" t="s">
        <v>62</v>
      </c>
      <c r="B31" s="161">
        <f t="shared" si="12"/>
        <v>2941</v>
      </c>
      <c r="C31" s="162">
        <f>B31/$B$6*100</f>
        <v>0.13809158463027987</v>
      </c>
      <c r="D31" s="161">
        <v>2591</v>
      </c>
      <c r="E31" s="162">
        <f t="shared" si="0"/>
        <v>7.232581509602501</v>
      </c>
      <c r="F31" s="161">
        <f>'[2]資料庫'!C291</f>
        <v>0</v>
      </c>
      <c r="G31" s="162">
        <f>F31/$F$6*100</f>
        <v>0</v>
      </c>
      <c r="H31" s="162"/>
      <c r="I31" s="157">
        <f t="shared" si="7"/>
        <v>0</v>
      </c>
      <c r="J31" s="161">
        <f>'[2]資料庫'!D291</f>
        <v>0</v>
      </c>
      <c r="K31" s="162"/>
      <c r="L31" s="162"/>
      <c r="M31" s="157">
        <f t="shared" si="14"/>
        <v>0</v>
      </c>
      <c r="N31" s="161">
        <f>'[2]資料庫'!E291</f>
        <v>0</v>
      </c>
      <c r="O31" s="162">
        <f t="shared" si="3"/>
        <v>0</v>
      </c>
      <c r="P31" s="161"/>
      <c r="Q31" s="157">
        <f>P31/$B$6*100</f>
        <v>0</v>
      </c>
      <c r="R31" s="161">
        <v>350</v>
      </c>
      <c r="S31" s="157">
        <f t="shared" si="9"/>
        <v>0.4971590909090909</v>
      </c>
      <c r="T31" s="161"/>
      <c r="U31" s="162"/>
      <c r="V31" s="161"/>
      <c r="W31" s="162"/>
      <c r="X31" s="161"/>
      <c r="Y31" s="157">
        <f t="shared" si="10"/>
        <v>0</v>
      </c>
      <c r="Z31" s="161"/>
      <c r="AA31" s="162"/>
      <c r="AB31" s="161"/>
      <c r="AC31" s="157">
        <f t="shared" si="11"/>
        <v>0</v>
      </c>
    </row>
    <row r="32" spans="1:29" s="159" customFormat="1" ht="20.25" customHeight="1">
      <c r="A32" s="164" t="s">
        <v>68</v>
      </c>
      <c r="B32" s="161">
        <f t="shared" si="12"/>
        <v>2039302</v>
      </c>
      <c r="C32" s="162">
        <f>B32/$B$6*100</f>
        <v>95.75329640248181</v>
      </c>
      <c r="D32" s="158">
        <f>D26-D29</f>
        <v>201</v>
      </c>
      <c r="E32" s="157">
        <f t="shared" si="0"/>
        <v>0.5610763733809736</v>
      </c>
      <c r="F32" s="158">
        <f>F26-F29</f>
        <v>6</v>
      </c>
      <c r="G32" s="157">
        <f>F32/$F$6*100</f>
        <v>1.2711864406779663</v>
      </c>
      <c r="H32" s="158">
        <f>H26-H29</f>
        <v>4000</v>
      </c>
      <c r="I32" s="157">
        <f>H32/$H$6*100</f>
        <v>0.20313560113918447</v>
      </c>
      <c r="J32" s="158">
        <f>J26-J29</f>
        <v>262</v>
      </c>
      <c r="K32" s="157"/>
      <c r="L32" s="157">
        <f>L26-L29</f>
        <v>0</v>
      </c>
      <c r="M32" s="157">
        <f t="shared" si="14"/>
        <v>0</v>
      </c>
      <c r="N32" s="158">
        <f>N26-N29</f>
        <v>900</v>
      </c>
      <c r="O32" s="157">
        <f t="shared" si="3"/>
        <v>7.377049180327869</v>
      </c>
      <c r="P32" s="158">
        <f>P26-P29</f>
        <v>1873</v>
      </c>
      <c r="Q32" s="157"/>
      <c r="R32" s="158">
        <f>R26-R29</f>
        <v>4350</v>
      </c>
      <c r="S32" s="157">
        <f t="shared" si="9"/>
        <v>6.1789772727272725</v>
      </c>
      <c r="T32" s="158">
        <f>T26-T29</f>
        <v>1001500</v>
      </c>
      <c r="U32" s="157"/>
      <c r="V32" s="158">
        <f>V26-V29</f>
        <v>1025875</v>
      </c>
      <c r="W32" s="157"/>
      <c r="X32" s="158">
        <f>X26-X29</f>
        <v>300</v>
      </c>
      <c r="Y32" s="157">
        <f t="shared" si="10"/>
        <v>2.5</v>
      </c>
      <c r="Z32" s="158">
        <f>Z26-Z29</f>
        <v>5</v>
      </c>
      <c r="AA32" s="157"/>
      <c r="AB32" s="158">
        <f>AB26-AB29</f>
        <v>30</v>
      </c>
      <c r="AC32" s="157">
        <f t="shared" si="11"/>
        <v>0.5</v>
      </c>
    </row>
    <row r="33" spans="1:29" s="159" customFormat="1" ht="20.25" customHeight="1" thickBot="1">
      <c r="A33" s="198" t="s">
        <v>107</v>
      </c>
      <c r="B33" s="208">
        <f t="shared" si="12"/>
        <v>1138452</v>
      </c>
      <c r="C33" s="207">
        <f>B33/$B$6*100</f>
        <v>53.454825129381625</v>
      </c>
      <c r="D33" s="199">
        <f>D25+D32</f>
        <v>-361</v>
      </c>
      <c r="E33" s="200">
        <f t="shared" si="0"/>
        <v>-1.0077043322912014</v>
      </c>
      <c r="F33" s="199"/>
      <c r="G33" s="200">
        <f>F33/$F$6*100</f>
        <v>0</v>
      </c>
      <c r="H33" s="199">
        <f>H25+H32</f>
        <v>-94252</v>
      </c>
      <c r="I33" s="200">
        <f>H33/$H$6*100</f>
        <v>-4.786484169642604</v>
      </c>
      <c r="J33" s="199">
        <f>J25+J32</f>
        <v>-114</v>
      </c>
      <c r="K33" s="200"/>
      <c r="L33" s="200">
        <f>L25+L32</f>
        <v>-3854</v>
      </c>
      <c r="M33" s="200">
        <f t="shared" si="14"/>
        <v>-816.5254237288135</v>
      </c>
      <c r="N33" s="199">
        <f>N25+N32</f>
        <v>2731</v>
      </c>
      <c r="O33" s="200">
        <f t="shared" si="3"/>
        <v>22.385245901639344</v>
      </c>
      <c r="P33" s="199">
        <f>P25+P32</f>
        <v>904</v>
      </c>
      <c r="Q33" s="200"/>
      <c r="R33" s="199">
        <f>R25+R32</f>
        <v>3645</v>
      </c>
      <c r="S33" s="200">
        <f t="shared" si="9"/>
        <v>5.177556818181818</v>
      </c>
      <c r="T33" s="199">
        <f>T25+T32</f>
        <v>250976</v>
      </c>
      <c r="U33" s="200"/>
      <c r="V33" s="199">
        <f>V25+V32</f>
        <v>966143</v>
      </c>
      <c r="W33" s="200"/>
      <c r="X33" s="199">
        <f>X25+X32</f>
        <v>11873</v>
      </c>
      <c r="Y33" s="200">
        <f t="shared" si="10"/>
        <v>98.94166666666668</v>
      </c>
      <c r="Z33" s="199">
        <f>Z25+Z32</f>
        <v>-15</v>
      </c>
      <c r="AA33" s="200"/>
      <c r="AB33" s="199">
        <f>AB25+AB32</f>
        <v>776</v>
      </c>
      <c r="AC33" s="200">
        <f t="shared" si="11"/>
        <v>12.933333333333334</v>
      </c>
    </row>
    <row r="35" ht="15.75">
      <c r="D35" s="206"/>
    </row>
  </sheetData>
  <mergeCells count="16">
    <mergeCell ref="R4:S4"/>
    <mergeCell ref="L4:M4"/>
    <mergeCell ref="X4:Y4"/>
    <mergeCell ref="H4:I4"/>
    <mergeCell ref="AB4:AC4"/>
    <mergeCell ref="V4:W4"/>
    <mergeCell ref="Z4:AA4"/>
    <mergeCell ref="T4:U4"/>
    <mergeCell ref="F3:G3"/>
    <mergeCell ref="F4:G4"/>
    <mergeCell ref="A4:A5"/>
    <mergeCell ref="P4:Q4"/>
    <mergeCell ref="N4:O4"/>
    <mergeCell ref="B4:C4"/>
    <mergeCell ref="D4:E4"/>
    <mergeCell ref="J4:K4"/>
  </mergeCells>
  <printOptions horizontalCentered="1"/>
  <pageMargins left="0.7874015748031497" right="0.7874015748031497" top="0.984251968503937" bottom="0.984251968503937" header="0.2755905511811024" footer="0.0787401574803149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n101</dc:creator>
  <cp:keywords/>
  <dc:description/>
  <cp:lastModifiedBy>n101</cp:lastModifiedBy>
  <cp:lastPrinted>2007-04-19T07:04:03Z</cp:lastPrinted>
  <dcterms:created xsi:type="dcterms:W3CDTF">2007-04-16T06:01:57Z</dcterms:created>
  <dcterms:modified xsi:type="dcterms:W3CDTF">2007-04-26T03:32:21Z</dcterms:modified>
  <cp:category/>
  <cp:version/>
  <cp:contentType/>
  <cp:contentStatus/>
</cp:coreProperties>
</file>