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5295" windowWidth="15330" windowHeight="6255" tabRatio="865" firstSheet="1" activeTab="4"/>
  </bookViews>
  <sheets>
    <sheet name="營業基金-損益綜計1" sheetId="1" r:id="rId1"/>
    <sheet name="營業基金-損益綜計2" sheetId="2" r:id="rId2"/>
    <sheet name="非營業(作業基金)-收支1" sheetId="3" r:id="rId3"/>
    <sheet name="非營業(作業基金)-收支2" sheetId="4" r:id="rId4"/>
    <sheet name="非營業(特別收入基金)-來源用途綜計" sheetId="5" r:id="rId5"/>
  </sheets>
  <definedNames>
    <definedName name="\c">#REF!</definedName>
    <definedName name="_xlnm.Print_Area" localSheetId="2">'非營業(作業基金)-收支1'!$A$1:$G$33</definedName>
    <definedName name="_xlnm.Print_Area" localSheetId="3">'非營業(作業基金)-收支2'!$A$1:$W$33</definedName>
    <definedName name="_xlnm.Print_Area" localSheetId="4">'非營業(特別收入基金)-來源用途綜計'!$A$1:$L$24</definedName>
    <definedName name="_xlnm.Print_Area" localSheetId="0">'營業基金-損益綜計1'!$A$1:$I$34</definedName>
    <definedName name="_xlnm.Print_Area" localSheetId="1">'營業基金-損益綜計2'!$A$1:$I$32</definedName>
  </definedNames>
  <calcPr fullCalcOnLoad="1"/>
</workbook>
</file>

<file path=xl/sharedStrings.xml><?xml version="1.0" encoding="utf-8"?>
<sst xmlns="http://schemas.openxmlformats.org/spreadsheetml/2006/main" count="268" uniqueCount="174">
  <si>
    <t>單位:新臺幣元</t>
  </si>
  <si>
    <t>科          目</t>
  </si>
  <si>
    <t>%</t>
  </si>
  <si>
    <t>營業收入</t>
  </si>
  <si>
    <t xml:space="preserve">    勞務收入</t>
  </si>
  <si>
    <t xml:space="preserve">    其他營業收入</t>
  </si>
  <si>
    <t>營業成本</t>
  </si>
  <si>
    <t xml:space="preserve">    勞務成本</t>
  </si>
  <si>
    <t xml:space="preserve">    其他營業成本</t>
  </si>
  <si>
    <t>營業費用</t>
  </si>
  <si>
    <t xml:space="preserve">    業務費用</t>
  </si>
  <si>
    <t xml:space="preserve">    管理費用</t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</si>
  <si>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</si>
  <si>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</si>
  <si>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</si>
  <si>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</si>
  <si>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</si>
  <si>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其他營業外費用</t>
  </si>
  <si>
    <t>新竹縣地方產業股份有限公司</t>
  </si>
  <si>
    <t xml:space="preserve">    印刷出版廣告收入</t>
  </si>
  <si>
    <t>金額</t>
  </si>
  <si>
    <t>金額</t>
  </si>
  <si>
    <t xml:space="preserve">                                         </t>
  </si>
  <si>
    <t>單位決算</t>
  </si>
  <si>
    <t>綜計表</t>
  </si>
  <si>
    <t xml:space="preserve">   </t>
  </si>
  <si>
    <t>%</t>
  </si>
  <si>
    <t>新竹縣附屬</t>
  </si>
  <si>
    <t>單位決算</t>
  </si>
  <si>
    <t>特別收入基金來源</t>
  </si>
  <si>
    <t>、用途及餘絀綜計表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</si>
  <si>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</si>
  <si>
    <t>單位：新臺幣元</t>
  </si>
  <si>
    <t>基金別</t>
  </si>
  <si>
    <t>預算數</t>
  </si>
  <si>
    <t>決算數與預算數比較</t>
  </si>
  <si>
    <t>基金來源</t>
  </si>
  <si>
    <t>基金用途</t>
  </si>
  <si>
    <t>合計</t>
  </si>
  <si>
    <t>新竹縣附屬單位決算</t>
  </si>
  <si>
    <t xml:space="preserve">                損 益 綜 計 表</t>
  </si>
  <si>
    <t>(依收支科目分列)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</si>
  <si>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97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</si>
  <si>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新臺幣元</t>
    </r>
  </si>
  <si>
    <t>上 年 度  決 算 數</t>
  </si>
  <si>
    <t>本                 年                度</t>
  </si>
  <si>
    <t>預 算 數</t>
  </si>
  <si>
    <t>比    較    增     減（－）</t>
  </si>
  <si>
    <t xml:space="preserve">金額   </t>
  </si>
  <si>
    <t xml:space="preserve">    銷貨收入</t>
  </si>
  <si>
    <t xml:space="preserve">    給氣收入</t>
  </si>
  <si>
    <t xml:space="preserve">    銷貨成本</t>
  </si>
  <si>
    <t xml:space="preserve">    輸儲成本</t>
  </si>
  <si>
    <t>營業毛利(毛損─)</t>
  </si>
  <si>
    <t xml:space="preserve">    其他營業費用</t>
  </si>
  <si>
    <t>營業利益(損失─)</t>
  </si>
  <si>
    <t xml:space="preserve">營業外利益（損失─) </t>
  </si>
  <si>
    <t>稅前純益(純損─)</t>
  </si>
  <si>
    <t>所得稅費用(利益─)</t>
  </si>
  <si>
    <t>本期純益（純損─）</t>
  </si>
  <si>
    <t>(依機關別分列)</t>
  </si>
  <si>
    <r>
      <t xml:space="preserve">        </t>
    </r>
    <r>
      <rPr>
        <sz val="16"/>
        <rFont val="標楷體"/>
        <family val="4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97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</si>
  <si>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新臺幣元</t>
    </r>
  </si>
  <si>
    <t>科      目</t>
  </si>
  <si>
    <t xml:space="preserve"> 新竹縣瓦斯管理處</t>
  </si>
  <si>
    <t xml:space="preserve">  新竹肉品市場股份有限公司</t>
  </si>
  <si>
    <t>金  額</t>
  </si>
  <si>
    <t>%</t>
  </si>
  <si>
    <t>金額</t>
  </si>
  <si>
    <t>%</t>
  </si>
  <si>
    <t>新竹縣附屬單位決算</t>
  </si>
  <si>
    <t xml:space="preserve">              收 支 餘 絀 綜 計 表</t>
  </si>
  <si>
    <t>(依收支科目分列)</t>
  </si>
  <si>
    <t xml:space="preserve">                中 華 民 國 97 年 度</t>
  </si>
  <si>
    <t>科目</t>
  </si>
  <si>
    <t>預算數</t>
  </si>
  <si>
    <t>比較增 (+)減(-)</t>
  </si>
  <si>
    <t>金額</t>
  </si>
  <si>
    <t>業務收入</t>
  </si>
  <si>
    <t xml:space="preserve">    勞務收入</t>
  </si>
  <si>
    <t xml:space="preserve">    銷貨收入</t>
  </si>
  <si>
    <t xml:space="preserve">    租金及權利金收入</t>
  </si>
  <si>
    <t xml:space="preserve">    投融資業務收入</t>
  </si>
  <si>
    <r>
      <t xml:space="preserve">    </t>
    </r>
    <r>
      <rPr>
        <sz val="10"/>
        <rFont val="新細明體"/>
        <family val="1"/>
      </rPr>
      <t>醫療收入</t>
    </r>
  </si>
  <si>
    <t xml:space="preserve">    徵收收入</t>
  </si>
  <si>
    <t xml:space="preserve">    其他業務收入</t>
  </si>
  <si>
    <t>業務成本與費用</t>
  </si>
  <si>
    <t xml:space="preserve">    勞務成本</t>
  </si>
  <si>
    <t xml:space="preserve">    銷貨成本</t>
  </si>
  <si>
    <t xml:space="preserve">    投融資業務成本</t>
  </si>
  <si>
    <r>
      <t xml:space="preserve">    </t>
    </r>
    <r>
      <rPr>
        <sz val="10"/>
        <rFont val="新細明體"/>
        <family val="1"/>
      </rPr>
      <t>醫療成本</t>
    </r>
  </si>
  <si>
    <t xml:space="preserve">    保險成本</t>
  </si>
  <si>
    <t xml:space="preserve">    其他業務成本</t>
  </si>
  <si>
    <r>
      <t xml:space="preserve">    </t>
    </r>
    <r>
      <rPr>
        <sz val="10"/>
        <rFont val="新細明體"/>
        <family val="1"/>
      </rPr>
      <t>行銷及業務費用</t>
    </r>
  </si>
  <si>
    <t xml:space="preserve">    管理及總務費用</t>
  </si>
  <si>
    <t xml:space="preserve">    研究發展及訓練費用</t>
  </si>
  <si>
    <t xml:space="preserve">    其他業務費用</t>
  </si>
  <si>
    <t>業務賸餘(短絀─)</t>
  </si>
  <si>
    <t>業務外收入</t>
  </si>
  <si>
    <t xml:space="preserve">    財務收入</t>
  </si>
  <si>
    <t xml:space="preserve">    其他業務外收入</t>
  </si>
  <si>
    <t>業務外費用</t>
  </si>
  <si>
    <t xml:space="preserve">    財務費用</t>
  </si>
  <si>
    <t xml:space="preserve">    其他業務外費用</t>
  </si>
  <si>
    <t xml:space="preserve">業務外賸餘(短絀─) </t>
  </si>
  <si>
    <t>本期賸餘(短絀─)</t>
  </si>
  <si>
    <t>(依基金別分列)</t>
  </si>
  <si>
    <t xml:space="preserve">                收 支 餘 絀 綜 計 表</t>
  </si>
  <si>
    <t>中 華 民 國</t>
  </si>
  <si>
    <t>97 年 度</t>
  </si>
  <si>
    <t>97 年 度</t>
  </si>
  <si>
    <t>單位:新臺幣元</t>
  </si>
  <si>
    <t>單位:新臺幣元</t>
  </si>
  <si>
    <t xml:space="preserve">                      中 華 民 國 97 年 度</t>
  </si>
  <si>
    <t>科    目</t>
  </si>
  <si>
    <t>衛生局暨各鄉鎮市衛生所醫療循環基金</t>
  </si>
  <si>
    <t>輔助公教人員購置住宅基金</t>
  </si>
  <si>
    <t>平均地權基金</t>
  </si>
  <si>
    <t>新竹科學工業園區特定區縣轄竹東鎮區段徵收開發計畫建設基金</t>
  </si>
  <si>
    <t>區段徵收開發計畫建設基金</t>
  </si>
  <si>
    <t>工業區開發管理基金</t>
  </si>
  <si>
    <t>市地重劃基金</t>
  </si>
  <si>
    <t>公有收費停車場基金</t>
  </si>
  <si>
    <t>公共造產基金</t>
  </si>
  <si>
    <t xml:space="preserve">    勞務收入</t>
  </si>
  <si>
    <t xml:space="preserve">    勞務收入</t>
  </si>
  <si>
    <t xml:space="preserve">    銷貨收入</t>
  </si>
  <si>
    <t xml:space="preserve">    租金及權利金收入</t>
  </si>
  <si>
    <t xml:space="preserve">    投融資業務收入</t>
  </si>
  <si>
    <t xml:space="preserve">    醫療收入</t>
  </si>
  <si>
    <t>業務成本與費用</t>
  </si>
  <si>
    <t xml:space="preserve">    勞務成本</t>
  </si>
  <si>
    <t xml:space="preserve">    勞務成本</t>
  </si>
  <si>
    <t xml:space="preserve">    銷貨成本</t>
  </si>
  <si>
    <t xml:space="preserve">    投融資業務成本</t>
  </si>
  <si>
    <r>
      <t xml:space="preserve">    </t>
    </r>
    <r>
      <rPr>
        <sz val="10"/>
        <rFont val="新細明體"/>
        <family val="1"/>
      </rPr>
      <t>醫療成本</t>
    </r>
  </si>
  <si>
    <t xml:space="preserve">    醫療成本</t>
  </si>
  <si>
    <t xml:space="preserve">    保險成本</t>
  </si>
  <si>
    <t xml:space="preserve">    其他業務成本</t>
  </si>
  <si>
    <r>
      <t xml:space="preserve">    </t>
    </r>
    <r>
      <rPr>
        <sz val="10"/>
        <rFont val="新細明體"/>
        <family val="1"/>
      </rPr>
      <t>行銷及業務費用</t>
    </r>
  </si>
  <si>
    <t xml:space="preserve">    行銷及業務費用</t>
  </si>
  <si>
    <t xml:space="preserve">    管理及總務費用</t>
  </si>
  <si>
    <t xml:space="preserve">    研究發展及訓練費用</t>
  </si>
  <si>
    <t xml:space="preserve">    其他業務費用</t>
  </si>
  <si>
    <t>業務賸餘(短絀─)</t>
  </si>
  <si>
    <t>業務外收入</t>
  </si>
  <si>
    <t>業務外收入</t>
  </si>
  <si>
    <t xml:space="preserve">    財務收入</t>
  </si>
  <si>
    <t xml:space="preserve">    其他業務外收入</t>
  </si>
  <si>
    <t>業務外費用</t>
  </si>
  <si>
    <t xml:space="preserve">    財務費用</t>
  </si>
  <si>
    <t xml:space="preserve">    其他業務外費用</t>
  </si>
  <si>
    <t xml:space="preserve">業務外賸餘（短絀─) </t>
  </si>
  <si>
    <t>本期賸餘（短絀─）</t>
  </si>
  <si>
    <t>期初累積賸餘                   （短絀-）</t>
  </si>
  <si>
    <t>期末累積賸餘                   （短絀-）</t>
  </si>
  <si>
    <t>本期賸餘                   （短絀-）</t>
  </si>
  <si>
    <t>本期賸餘                         （短絀-）</t>
  </si>
  <si>
    <t>本期賸餘                       （短絀-）</t>
  </si>
  <si>
    <t>社會處主管</t>
  </si>
  <si>
    <t xml:space="preserve">    社會福利基金</t>
  </si>
  <si>
    <t>縣政府主管</t>
  </si>
  <si>
    <t xml:space="preserve">    環境污染防制基金</t>
  </si>
  <si>
    <t>農業處主管</t>
  </si>
  <si>
    <t xml:space="preserve">    農業發展基金</t>
  </si>
  <si>
    <t>工務處主管</t>
  </si>
  <si>
    <t xml:space="preserve">    建築物無障礙設備與設施改善基金</t>
  </si>
  <si>
    <t>勞工處主管</t>
  </si>
  <si>
    <t xml:space="preserve">    身心障礙者就業基金</t>
  </si>
  <si>
    <t>合        計(審定)</t>
  </si>
  <si>
    <r>
      <t>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</si>
  <si>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t>合            計(審定)</t>
  </si>
  <si>
    <t xml:space="preserve">決 算  數(審定)       </t>
  </si>
  <si>
    <r>
      <t>決算數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審定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</si>
</sst>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_);\-\ #,##0.00\ "/>
    <numFmt numFmtId="186" formatCode="#,##0.000_);\(#,##0.000\)"/>
    <numFmt numFmtId="187" formatCode="#,##0.0_);\(#,##0.0\)"/>
    <numFmt numFmtId="188" formatCode="#,##0_);\-\ #,##0\ "/>
    <numFmt numFmtId="189" formatCode="#,##0.0_);\-\ #,##0.0\ "/>
    <numFmt numFmtId="190" formatCode="#,##0.000_);\-\ #,##0.000\ "/>
    <numFmt numFmtId="191" formatCode="0.00_);[Red]\(0.00\)"/>
    <numFmt numFmtId="192" formatCode="0.0_);[Red]\(0.0\)"/>
    <numFmt numFmtId="193" formatCode="#,##0.00_);[Red]\(#,##0.00\)"/>
    <numFmt numFmtId="194" formatCode="_-* #,##0.0_-;\-* #,##0.0_-;_-* &quot;-&quot;_-;_-@_-"/>
    <numFmt numFmtId="195" formatCode="_-* #,##0.00_-;\-* #,##0.00_-;_-* &quot;-&quot;_-;_-@_-"/>
    <numFmt numFmtId="196" formatCode="_-0.00_-"/>
    <numFmt numFmtId="197" formatCode="_-#,##0.00_-"/>
    <numFmt numFmtId="198" formatCode="\-#,##0.00_-"/>
    <numFmt numFmtId="199" formatCode="#,##0.00_-"/>
    <numFmt numFmtId="200" formatCode="0_);[Red]\(0\)"/>
    <numFmt numFmtId="201" formatCode="#,##0.000;\-#,##0.000"/>
    <numFmt numFmtId="202" formatCode="#,##0.0000;\-#,##0.0000"/>
    <numFmt numFmtId="203" formatCode="#,##0.0;\-#,##0.0"/>
    <numFmt numFmtId="204" formatCode="0.000_);[Red]\(0.000\)"/>
    <numFmt numFmtId="205" formatCode="#,##0.00_ "/>
    <numFmt numFmtId="206" formatCode="0.00_ "/>
    <numFmt numFmtId="207" formatCode="0.00_ ;[Red]\-0.00\ "/>
    <numFmt numFmtId="208" formatCode="#,##0_);[Red]\(#,##0\)"/>
    <numFmt numFmtId="209" formatCode="#,##0_ "/>
  </numFmts>
  <fonts count="27">
    <font>
      <sz val="12"/>
      <name val="標楷體"/>
      <family val="4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u val="single"/>
      <sz val="22"/>
      <name val="雅真中楷"/>
      <family val="3"/>
    </font>
    <font>
      <sz val="9"/>
      <name val="新細明體"/>
      <family val="1"/>
    </font>
    <font>
      <sz val="10"/>
      <name val="新細明體"/>
      <family val="1"/>
    </font>
    <font>
      <sz val="12"/>
      <name val="新細明體"/>
      <family val="0"/>
    </font>
    <font>
      <sz val="10"/>
      <name val="標楷體"/>
      <family val="4"/>
    </font>
    <font>
      <sz val="9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u val="single"/>
      <sz val="24"/>
      <name val="標楷體"/>
      <family val="4"/>
    </font>
    <font>
      <sz val="22"/>
      <name val="標楷體"/>
      <family val="4"/>
    </font>
    <font>
      <sz val="16"/>
      <name val="Times New Roman"/>
      <family val="1"/>
    </font>
    <font>
      <u val="single"/>
      <sz val="22"/>
      <name val="標楷體"/>
      <family val="4"/>
    </font>
    <font>
      <sz val="12"/>
      <name val="細明體"/>
      <family val="3"/>
    </font>
    <font>
      <sz val="16"/>
      <name val="新細明體"/>
      <family val="1"/>
    </font>
    <font>
      <u val="single"/>
      <sz val="12"/>
      <name val="新細明體"/>
      <family val="1"/>
    </font>
    <font>
      <u val="single"/>
      <sz val="20"/>
      <name val="標楷體"/>
      <family val="4"/>
    </font>
    <font>
      <sz val="10"/>
      <name val="Times New Roman"/>
      <family val="1"/>
    </font>
    <font>
      <sz val="16"/>
      <name val="雅真中楷"/>
      <family val="3"/>
    </font>
    <font>
      <sz val="9"/>
      <name val="細明體"/>
      <family val="3"/>
    </font>
    <font>
      <u val="single"/>
      <sz val="12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9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39" fontId="8" fillId="0" borderId="0" xfId="16" applyFont="1" applyFill="1" applyAlignment="1" applyProtection="1">
      <alignment horizontal="centerContinuous" vertical="center"/>
      <protection locked="0"/>
    </xf>
    <xf numFmtId="39" fontId="8" fillId="0" borderId="0" xfId="16" applyFont="1" applyFill="1" applyAlignment="1" applyProtection="1">
      <alignment vertical="center"/>
      <protection locked="0"/>
    </xf>
    <xf numFmtId="185" fontId="6" fillId="0" borderId="1" xfId="16" applyNumberFormat="1" applyFont="1" applyFill="1" applyBorder="1" applyAlignment="1" applyProtection="1">
      <alignment vertical="center" shrinkToFit="1"/>
      <protection/>
    </xf>
    <xf numFmtId="39" fontId="11" fillId="0" borderId="0" xfId="16" applyFont="1" applyFill="1" applyAlignment="1">
      <alignment horizontal="left" vertical="center"/>
      <protection/>
    </xf>
    <xf numFmtId="185" fontId="8" fillId="0" borderId="0" xfId="16" applyNumberFormat="1" applyFont="1" applyFill="1" applyAlignment="1">
      <alignment vertical="center"/>
      <protection/>
    </xf>
    <xf numFmtId="39" fontId="1" fillId="0" borderId="0" xfId="16" applyFill="1" applyAlignment="1">
      <alignment vertical="center"/>
      <protection/>
    </xf>
    <xf numFmtId="39" fontId="13" fillId="0" borderId="0" xfId="16" applyFont="1" applyFill="1" applyBorder="1" applyAlignment="1">
      <alignment horizontal="center" vertical="center"/>
      <protection/>
    </xf>
    <xf numFmtId="39" fontId="1" fillId="0" borderId="0" xfId="16" applyFill="1">
      <alignment/>
      <protection/>
    </xf>
    <xf numFmtId="185" fontId="8" fillId="0" borderId="0" xfId="16" applyNumberFormat="1" applyFont="1" applyFill="1" applyBorder="1" applyAlignment="1">
      <alignment vertical="center"/>
      <protection/>
    </xf>
    <xf numFmtId="185" fontId="6" fillId="0" borderId="2" xfId="16" applyNumberFormat="1" applyFont="1" applyFill="1" applyBorder="1" applyAlignment="1" applyProtection="1">
      <alignment vertical="center" shrinkToFit="1"/>
      <protection/>
    </xf>
    <xf numFmtId="0" fontId="12" fillId="0" borderId="0" xfId="0" applyFont="1" applyFill="1" applyAlignment="1">
      <alignment horizontal="center" vertical="center"/>
    </xf>
    <xf numFmtId="39" fontId="0" fillId="0" borderId="0" xfId="16" applyFont="1" applyFill="1" applyBorder="1" applyAlignment="1" applyProtection="1">
      <alignment horizontal="right"/>
      <protection locked="0"/>
    </xf>
    <xf numFmtId="185" fontId="7" fillId="0" borderId="0" xfId="16" applyNumberFormat="1" applyFont="1" applyFill="1" applyBorder="1" applyAlignment="1" applyProtection="1">
      <alignment horizontal="left" vertical="center"/>
      <protection/>
    </xf>
    <xf numFmtId="185" fontId="6" fillId="0" borderId="3" xfId="16" applyNumberFormat="1" applyFont="1" applyFill="1" applyBorder="1" applyAlignment="1" applyProtection="1">
      <alignment vertical="center" shrinkToFit="1"/>
      <protection/>
    </xf>
    <xf numFmtId="185" fontId="1" fillId="0" borderId="0" xfId="16" applyNumberFormat="1" applyFill="1" applyAlignment="1">
      <alignment vertical="center"/>
      <protection/>
    </xf>
    <xf numFmtId="39" fontId="1" fillId="0" borderId="0" xfId="16" applyFill="1" applyAlignment="1">
      <alignment horizontal="centerContinuous" vertical="center"/>
      <protection/>
    </xf>
    <xf numFmtId="39" fontId="1" fillId="0" borderId="0" xfId="16" applyFill="1" applyAlignment="1">
      <alignment horizontal="centerContinuous"/>
      <protection/>
    </xf>
    <xf numFmtId="39" fontId="1" fillId="0" borderId="0" xfId="16" applyFill="1" applyBorder="1" applyAlignment="1">
      <alignment horizontal="centerContinuous" vertical="center"/>
      <protection/>
    </xf>
    <xf numFmtId="39" fontId="1" fillId="0" borderId="0" xfId="16" applyFill="1" applyBorder="1">
      <alignment/>
      <protection/>
    </xf>
    <xf numFmtId="39" fontId="1" fillId="0" borderId="0" xfId="16" applyFill="1" applyBorder="1" applyAlignment="1">
      <alignment vertical="center"/>
      <protection/>
    </xf>
    <xf numFmtId="185" fontId="7" fillId="0" borderId="0" xfId="16" applyNumberFormat="1" applyFont="1" applyFill="1" applyBorder="1" applyAlignment="1">
      <alignment vertical="center"/>
      <protection/>
    </xf>
    <xf numFmtId="185" fontId="7" fillId="0" borderId="0" xfId="16" applyNumberFormat="1" applyFont="1" applyFill="1" applyBorder="1" applyAlignment="1" applyProtection="1">
      <alignment horizontal="center" vertical="center"/>
      <protection/>
    </xf>
    <xf numFmtId="185" fontId="1" fillId="0" borderId="0" xfId="16" applyNumberFormat="1" applyFill="1" applyBorder="1" applyAlignment="1">
      <alignment vertical="center"/>
      <protection/>
    </xf>
    <xf numFmtId="185" fontId="18" fillId="0" borderId="4" xfId="16" applyNumberFormat="1" applyFont="1" applyFill="1" applyBorder="1" applyAlignment="1">
      <alignment vertical="center"/>
      <protection/>
    </xf>
    <xf numFmtId="185" fontId="1" fillId="0" borderId="4" xfId="16" applyNumberFormat="1" applyFont="1" applyFill="1" applyBorder="1" applyAlignment="1">
      <alignment vertical="center" shrinkToFit="1"/>
      <protection/>
    </xf>
    <xf numFmtId="185" fontId="7" fillId="0" borderId="4" xfId="16" applyNumberFormat="1" applyFont="1" applyFill="1" applyBorder="1" applyAlignment="1" applyProtection="1">
      <alignment horizontal="left" vertical="center"/>
      <protection/>
    </xf>
    <xf numFmtId="185" fontId="1" fillId="0" borderId="4" xfId="16" applyNumberFormat="1" applyFill="1" applyBorder="1" applyAlignment="1">
      <alignment vertical="center"/>
      <protection/>
    </xf>
    <xf numFmtId="185" fontId="18" fillId="0" borderId="0" xfId="16" applyNumberFormat="1" applyFont="1" applyFill="1" applyBorder="1" applyAlignment="1">
      <alignment vertical="center"/>
      <protection/>
    </xf>
    <xf numFmtId="185" fontId="1" fillId="0" borderId="0" xfId="16" applyNumberFormat="1" applyFont="1" applyFill="1" applyBorder="1" applyAlignment="1">
      <alignment vertical="center" shrinkToFit="1"/>
      <protection/>
    </xf>
    <xf numFmtId="185" fontId="7" fillId="0" borderId="0" xfId="16" applyNumberFormat="1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>
      <alignment vertical="center"/>
    </xf>
    <xf numFmtId="185" fontId="7" fillId="0" borderId="0" xfId="16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9" fontId="19" fillId="0" borderId="0" xfId="16" applyFont="1" applyFill="1" applyAlignment="1" applyProtection="1">
      <alignment horizontal="centerContinuous" vertical="center"/>
      <protection locked="0"/>
    </xf>
    <xf numFmtId="39" fontId="19" fillId="0" borderId="0" xfId="16" applyFont="1" applyFill="1" applyAlignment="1" applyProtection="1">
      <alignment vertical="center"/>
      <protection locked="0"/>
    </xf>
    <xf numFmtId="185" fontId="10" fillId="0" borderId="0" xfId="16" applyNumberFormat="1" applyFont="1" applyFill="1" applyBorder="1" applyAlignment="1" applyProtection="1">
      <alignment horizontal="left" vertical="center"/>
      <protection locked="0"/>
    </xf>
    <xf numFmtId="185" fontId="10" fillId="0" borderId="0" xfId="16" applyNumberFormat="1" applyFont="1" applyFill="1" applyBorder="1" applyAlignment="1" applyProtection="1">
      <alignment vertical="center"/>
      <protection locked="0"/>
    </xf>
    <xf numFmtId="185" fontId="7" fillId="0" borderId="0" xfId="16" applyNumberFormat="1" applyFont="1" applyFill="1" applyBorder="1" applyAlignment="1" applyProtection="1">
      <alignment vertical="center"/>
      <protection locked="0"/>
    </xf>
    <xf numFmtId="185" fontId="9" fillId="0" borderId="0" xfId="16" applyNumberFormat="1" applyFont="1" applyFill="1" applyBorder="1" applyAlignment="1" applyProtection="1">
      <alignment horizontal="left" vertical="center"/>
      <protection locked="0"/>
    </xf>
    <xf numFmtId="185" fontId="9" fillId="0" borderId="0" xfId="16" applyNumberFormat="1" applyFont="1" applyFill="1" applyBorder="1" applyAlignment="1" applyProtection="1">
      <alignment vertical="center"/>
      <protection locked="0"/>
    </xf>
    <xf numFmtId="185" fontId="9" fillId="0" borderId="0" xfId="16" applyNumberFormat="1" applyFont="1" applyFill="1" applyAlignment="1" applyProtection="1">
      <alignment vertical="center"/>
      <protection locked="0"/>
    </xf>
    <xf numFmtId="185" fontId="11" fillId="0" borderId="0" xfId="16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200" fontId="17" fillId="0" borderId="0" xfId="16" applyNumberFormat="1" applyFont="1" applyFill="1" applyAlignment="1" applyProtection="1">
      <alignment horizontal="left" vertical="center"/>
      <protection locked="0"/>
    </xf>
    <xf numFmtId="185" fontId="8" fillId="0" borderId="0" xfId="16" applyNumberFormat="1" applyFont="1" applyFill="1" applyAlignment="1" applyProtection="1">
      <alignment vertical="center"/>
      <protection locked="0"/>
    </xf>
    <xf numFmtId="200" fontId="15" fillId="0" borderId="0" xfId="16" applyNumberFormat="1" applyFont="1" applyFill="1" applyAlignment="1" applyProtection="1">
      <alignment horizontal="center" vertical="center"/>
      <protection locked="0"/>
    </xf>
    <xf numFmtId="185" fontId="20" fillId="0" borderId="0" xfId="16" applyNumberFormat="1" applyFont="1" applyFill="1" applyAlignment="1" applyProtection="1">
      <alignment vertical="center"/>
      <protection locked="0"/>
    </xf>
    <xf numFmtId="39" fontId="12" fillId="0" borderId="0" xfId="16" applyFont="1" applyFill="1" applyBorder="1" applyAlignment="1" applyProtection="1">
      <alignment horizontal="left" vertical="center"/>
      <protection locked="0"/>
    </xf>
    <xf numFmtId="200" fontId="12" fillId="0" borderId="0" xfId="0" applyNumberFormat="1" applyFont="1" applyFill="1" applyAlignment="1">
      <alignment horizontal="center" vertical="center"/>
    </xf>
    <xf numFmtId="200" fontId="12" fillId="0" borderId="0" xfId="16" applyNumberFormat="1" applyFont="1" applyFill="1" applyBorder="1" applyAlignment="1" applyProtection="1">
      <alignment horizontal="left" vertical="center"/>
      <protection locked="0"/>
    </xf>
    <xf numFmtId="200" fontId="21" fillId="0" borderId="0" xfId="16" applyNumberFormat="1" applyFont="1" applyFill="1" applyBorder="1" applyAlignment="1" applyProtection="1">
      <alignment horizontal="center" vertical="center"/>
      <protection locked="0"/>
    </xf>
    <xf numFmtId="39" fontId="0" fillId="0" borderId="0" xfId="16" applyFont="1" applyFill="1" applyAlignment="1" applyProtection="1">
      <alignment horizontal="centerContinuous" vertical="center"/>
      <protection locked="0"/>
    </xf>
    <xf numFmtId="39" fontId="13" fillId="0" borderId="0" xfId="16" applyFont="1" applyFill="1" applyBorder="1" applyAlignment="1" applyProtection="1">
      <alignment horizontal="left" vertical="center"/>
      <protection locked="0"/>
    </xf>
    <xf numFmtId="200" fontId="0" fillId="0" borderId="0" xfId="16" applyNumberFormat="1" applyFont="1" applyFill="1" applyAlignment="1" applyProtection="1">
      <alignment horizontal="centerContinuous" vertical="center"/>
      <protection locked="0"/>
    </xf>
    <xf numFmtId="200" fontId="0" fillId="0" borderId="0" xfId="16" applyNumberFormat="1" applyFont="1" applyFill="1" applyBorder="1" applyAlignment="1" applyProtection="1">
      <alignment horizontal="centerContinuous" vertical="center"/>
      <protection locked="0"/>
    </xf>
    <xf numFmtId="185" fontId="13" fillId="0" borderId="0" xfId="16" applyNumberFormat="1" applyFont="1" applyFill="1" applyAlignment="1" applyProtection="1">
      <alignment vertical="center"/>
      <protection locked="0"/>
    </xf>
    <xf numFmtId="200" fontId="13" fillId="0" borderId="0" xfId="16" applyNumberFormat="1" applyFont="1" applyFill="1" applyProtection="1">
      <alignment/>
      <protection locked="0"/>
    </xf>
    <xf numFmtId="185" fontId="0" fillId="0" borderId="0" xfId="16" applyNumberFormat="1" applyFont="1" applyFill="1" applyAlignment="1" applyProtection="1">
      <alignment vertical="center"/>
      <protection locked="0"/>
    </xf>
    <xf numFmtId="200" fontId="0" fillId="0" borderId="0" xfId="16" applyNumberFormat="1" applyFont="1" applyFill="1" applyAlignment="1" applyProtection="1">
      <alignment vertical="center"/>
      <protection locked="0"/>
    </xf>
    <xf numFmtId="200" fontId="0" fillId="0" borderId="0" xfId="16" applyNumberFormat="1" applyFont="1" applyFill="1" applyBorder="1" applyAlignment="1" applyProtection="1">
      <alignment vertical="center"/>
      <protection locked="0"/>
    </xf>
    <xf numFmtId="185" fontId="8" fillId="0" borderId="0" xfId="16" applyNumberFormat="1" applyFont="1" applyFill="1" applyBorder="1" applyAlignment="1" applyProtection="1">
      <alignment vertical="center"/>
      <protection locked="0"/>
    </xf>
    <xf numFmtId="200" fontId="8" fillId="0" borderId="0" xfId="16" applyNumberFormat="1" applyFont="1" applyFill="1" applyAlignment="1" applyProtection="1">
      <alignment vertical="center"/>
      <protection locked="0"/>
    </xf>
    <xf numFmtId="200" fontId="8" fillId="0" borderId="0" xfId="16" applyNumberFormat="1" applyFont="1" applyFill="1" applyBorder="1" applyAlignment="1" applyProtection="1">
      <alignment vertical="center"/>
      <protection locked="0"/>
    </xf>
    <xf numFmtId="185" fontId="7" fillId="0" borderId="6" xfId="16" applyNumberFormat="1" applyFont="1" applyFill="1" applyBorder="1" applyAlignment="1" applyProtection="1">
      <alignment horizontal="center" vertical="center"/>
      <protection/>
    </xf>
    <xf numFmtId="185" fontId="7" fillId="0" borderId="6" xfId="16" applyNumberFormat="1" applyFont="1" applyFill="1" applyBorder="1" applyAlignment="1" applyProtection="1">
      <alignment horizontal="distributed" vertical="center"/>
      <protection/>
    </xf>
    <xf numFmtId="185" fontId="7" fillId="0" borderId="1" xfId="16" applyNumberFormat="1" applyFont="1" applyFill="1" applyBorder="1" applyAlignment="1" applyProtection="1">
      <alignment horizontal="distributed" vertical="center"/>
      <protection/>
    </xf>
    <xf numFmtId="185" fontId="7" fillId="0" borderId="2" xfId="16" applyNumberFormat="1" applyFont="1" applyFill="1" applyBorder="1" applyAlignment="1" applyProtection="1">
      <alignment horizontal="center" vertical="center"/>
      <protection/>
    </xf>
    <xf numFmtId="185" fontId="7" fillId="0" borderId="7" xfId="16" applyNumberFormat="1" applyFont="1" applyFill="1" applyBorder="1" applyAlignment="1" applyProtection="1">
      <alignment vertical="center" shrinkToFit="1"/>
      <protection/>
    </xf>
    <xf numFmtId="185" fontId="7" fillId="0" borderId="6" xfId="16" applyNumberFormat="1" applyFont="1" applyFill="1" applyBorder="1" applyAlignment="1" applyProtection="1">
      <alignment vertical="center" shrinkToFit="1"/>
      <protection/>
    </xf>
    <xf numFmtId="39" fontId="7" fillId="0" borderId="6" xfId="16" applyFont="1" applyFill="1" applyBorder="1" applyAlignment="1" applyProtection="1" quotePrefix="1">
      <alignment vertical="center"/>
      <protection locked="0"/>
    </xf>
    <xf numFmtId="185" fontId="7" fillId="0" borderId="8" xfId="16" applyNumberFormat="1" applyFont="1" applyFill="1" applyBorder="1" applyAlignment="1" applyProtection="1">
      <alignment vertical="center" shrinkToFit="1"/>
      <protection/>
    </xf>
    <xf numFmtId="185" fontId="7" fillId="0" borderId="9" xfId="16" applyNumberFormat="1" applyFont="1" applyFill="1" applyBorder="1" applyAlignment="1" applyProtection="1">
      <alignment vertical="center" shrinkToFit="1"/>
      <protection/>
    </xf>
    <xf numFmtId="185" fontId="7" fillId="0" borderId="1" xfId="16" applyNumberFormat="1" applyFont="1" applyFill="1" applyBorder="1" applyAlignment="1" applyProtection="1">
      <alignment vertical="center" shrinkToFit="1"/>
      <protection/>
    </xf>
    <xf numFmtId="39" fontId="7" fillId="0" borderId="1" xfId="16" applyFont="1" applyFill="1" applyBorder="1" applyAlignment="1" applyProtection="1">
      <alignment vertical="center"/>
      <protection locked="0"/>
    </xf>
    <xf numFmtId="185" fontId="15" fillId="0" borderId="0" xfId="16" applyNumberFormat="1" applyFont="1" applyFill="1" applyAlignment="1">
      <alignment vertical="center"/>
      <protection/>
    </xf>
    <xf numFmtId="185" fontId="7" fillId="0" borderId="2" xfId="16" applyNumberFormat="1" applyFont="1" applyFill="1" applyBorder="1" applyAlignment="1" applyProtection="1">
      <alignment vertical="center" shrinkToFit="1"/>
      <protection/>
    </xf>
    <xf numFmtId="185" fontId="7" fillId="0" borderId="10" xfId="16" applyNumberFormat="1" applyFont="1" applyFill="1" applyBorder="1" applyAlignment="1" applyProtection="1">
      <alignment vertical="center" shrinkToFit="1"/>
      <protection/>
    </xf>
    <xf numFmtId="185" fontId="7" fillId="0" borderId="3" xfId="16" applyNumberFormat="1" applyFont="1" applyFill="1" applyBorder="1" applyAlignment="1" applyProtection="1">
      <alignment vertical="center" shrinkToFit="1"/>
      <protection/>
    </xf>
    <xf numFmtId="39" fontId="7" fillId="0" borderId="3" xfId="16" applyFont="1" applyFill="1" applyBorder="1" applyAlignment="1" applyProtection="1" quotePrefix="1">
      <alignment vertical="center"/>
      <protection locked="0"/>
    </xf>
    <xf numFmtId="185" fontId="7" fillId="0" borderId="11" xfId="16" applyNumberFormat="1" applyFont="1" applyFill="1" applyBorder="1" applyAlignment="1" applyProtection="1">
      <alignment vertical="center" shrinkToFit="1"/>
      <protection/>
    </xf>
    <xf numFmtId="39" fontId="0" fillId="0" borderId="0" xfId="16" applyFont="1" applyFill="1" applyAlignment="1">
      <alignment horizontal="centerContinuous" vertical="center"/>
      <protection/>
    </xf>
    <xf numFmtId="39" fontId="0" fillId="0" borderId="0" xfId="16" applyFont="1" applyFill="1" applyAlignment="1">
      <alignment horizontal="centerContinuous"/>
      <protection/>
    </xf>
    <xf numFmtId="39" fontId="0" fillId="0" borderId="0" xfId="16" applyFont="1" applyFill="1" applyAlignment="1">
      <alignment vertical="center"/>
      <protection/>
    </xf>
    <xf numFmtId="39" fontId="1" fillId="0" borderId="0" xfId="16" applyFont="1" applyFill="1" applyAlignment="1">
      <alignment vertical="center"/>
      <protection/>
    </xf>
    <xf numFmtId="39" fontId="0" fillId="0" borderId="0" xfId="16" applyFont="1" applyFill="1" applyBorder="1" applyAlignment="1">
      <alignment horizontal="centerContinuous" vertical="center"/>
      <protection/>
    </xf>
    <xf numFmtId="39" fontId="0" fillId="0" borderId="0" xfId="16" applyFont="1" applyFill="1" applyBorder="1">
      <alignment/>
      <protection/>
    </xf>
    <xf numFmtId="39" fontId="0" fillId="0" borderId="0" xfId="16" applyFont="1" applyFill="1" applyBorder="1" applyAlignment="1">
      <alignment vertical="center"/>
      <protection/>
    </xf>
    <xf numFmtId="39" fontId="1" fillId="0" borderId="0" xfId="16" applyFont="1" applyFill="1">
      <alignment/>
      <protection/>
    </xf>
    <xf numFmtId="49" fontId="7" fillId="0" borderId="12" xfId="16" applyNumberFormat="1" applyFont="1" applyFill="1" applyBorder="1" applyAlignment="1">
      <alignment horizontal="distributed" vertical="center" wrapText="1"/>
      <protection/>
    </xf>
    <xf numFmtId="49" fontId="7" fillId="0" borderId="13" xfId="16" applyNumberFormat="1" applyFont="1" applyFill="1" applyBorder="1" applyAlignment="1">
      <alignment horizontal="distributed" vertical="center" wrapText="1"/>
      <protection/>
    </xf>
    <xf numFmtId="39" fontId="7" fillId="0" borderId="7" xfId="16" applyFont="1" applyFill="1" applyBorder="1" applyAlignment="1" applyProtection="1" quotePrefix="1">
      <alignment vertical="center"/>
      <protection locked="0"/>
    </xf>
    <xf numFmtId="185" fontId="6" fillId="0" borderId="6" xfId="16" applyNumberFormat="1" applyFont="1" applyFill="1" applyBorder="1" applyAlignment="1" applyProtection="1">
      <alignment vertical="center" shrinkToFit="1"/>
      <protection/>
    </xf>
    <xf numFmtId="185" fontId="6" fillId="0" borderId="8" xfId="16" applyNumberFormat="1" applyFont="1" applyFill="1" applyBorder="1" applyAlignment="1" applyProtection="1">
      <alignment vertical="center" shrinkToFit="1"/>
      <protection/>
    </xf>
    <xf numFmtId="39" fontId="7" fillId="0" borderId="9" xfId="16" applyFont="1" applyFill="1" applyBorder="1" applyAlignment="1" applyProtection="1">
      <alignment vertical="center"/>
      <protection locked="0"/>
    </xf>
    <xf numFmtId="39" fontId="7" fillId="0" borderId="10" xfId="16" applyFont="1" applyFill="1" applyBorder="1" applyAlignment="1" applyProtection="1" quotePrefix="1">
      <alignment vertical="center"/>
      <protection locked="0"/>
    </xf>
    <xf numFmtId="185" fontId="6" fillId="0" borderId="11" xfId="16" applyNumberFormat="1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horizontal="center" vertical="center"/>
    </xf>
    <xf numFmtId="185" fontId="7" fillId="0" borderId="12" xfId="16" applyNumberFormat="1" applyFont="1" applyFill="1" applyBorder="1" applyAlignment="1" applyProtection="1">
      <alignment horizontal="distributed" vertical="center" shrinkToFit="1"/>
      <protection locked="0"/>
    </xf>
    <xf numFmtId="185" fontId="7" fillId="0" borderId="13" xfId="16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9" xfId="15" applyFont="1" applyFill="1" applyBorder="1" applyAlignment="1" applyProtection="1">
      <alignment vertical="center" shrinkToFit="1"/>
      <protection hidden="1"/>
    </xf>
    <xf numFmtId="185" fontId="7" fillId="0" borderId="1" xfId="16" applyNumberFormat="1" applyFont="1" applyFill="1" applyBorder="1" applyAlignment="1" applyProtection="1">
      <alignment vertical="center" shrinkToFit="1"/>
      <protection locked="0"/>
    </xf>
    <xf numFmtId="185" fontId="7" fillId="0" borderId="2" xfId="16" applyNumberFormat="1" applyFont="1" applyFill="1" applyBorder="1" applyAlignment="1" applyProtection="1">
      <alignment vertical="center" shrinkToFit="1"/>
      <protection locked="0"/>
    </xf>
    <xf numFmtId="0" fontId="22" fillId="0" borderId="9" xfId="15" applyFont="1" applyFill="1" applyBorder="1" applyAlignment="1" applyProtection="1">
      <alignment vertical="center" shrinkToFit="1"/>
      <protection hidden="1"/>
    </xf>
    <xf numFmtId="0" fontId="7" fillId="0" borderId="9" xfId="15" applyFont="1" applyFill="1" applyBorder="1" applyAlignment="1" applyProtection="1" quotePrefix="1">
      <alignment vertical="center" shrinkToFit="1"/>
      <protection hidden="1"/>
    </xf>
    <xf numFmtId="0" fontId="7" fillId="0" borderId="10" xfId="15" applyFont="1" applyFill="1" applyBorder="1" applyAlignment="1" applyProtection="1">
      <alignment vertical="center" shrinkToFit="1"/>
      <protection hidden="1"/>
    </xf>
    <xf numFmtId="185" fontId="7" fillId="0" borderId="3" xfId="16" applyNumberFormat="1" applyFont="1" applyFill="1" applyBorder="1" applyAlignment="1" applyProtection="1">
      <alignment vertical="center" shrinkToFit="1"/>
      <protection locked="0"/>
    </xf>
    <xf numFmtId="185" fontId="7" fillId="0" borderId="11" xfId="16" applyNumberFormat="1" applyFont="1" applyFill="1" applyBorder="1" applyAlignment="1" applyProtection="1">
      <alignment vertical="center" shrinkToFit="1"/>
      <protection locked="0"/>
    </xf>
    <xf numFmtId="49" fontId="17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3" fillId="0" borderId="5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right" vertical="center"/>
    </xf>
    <xf numFmtId="49" fontId="7" fillId="0" borderId="14" xfId="16" applyNumberFormat="1" applyFont="1" applyFill="1" applyBorder="1" applyAlignment="1" applyProtection="1">
      <alignment horizontal="distributed" vertical="center"/>
      <protection locked="0"/>
    </xf>
    <xf numFmtId="49" fontId="7" fillId="0" borderId="6" xfId="16" applyNumberFormat="1" applyFont="1" applyFill="1" applyBorder="1" applyAlignment="1" applyProtection="1">
      <alignment horizontal="distributed" vertical="center" shrinkToFit="1"/>
      <protection locked="0"/>
    </xf>
    <xf numFmtId="49" fontId="7" fillId="0" borderId="6" xfId="0" applyNumberFormat="1" applyFont="1" applyFill="1" applyBorder="1" applyAlignment="1">
      <alignment horizontal="distributed" vertical="center" shrinkToFit="1"/>
    </xf>
    <xf numFmtId="49" fontId="7" fillId="0" borderId="12" xfId="16" applyNumberFormat="1" applyFont="1" applyFill="1" applyBorder="1" applyAlignment="1" applyProtection="1">
      <alignment horizontal="distributed" vertical="center" shrinkToFit="1"/>
      <protection locked="0"/>
    </xf>
    <xf numFmtId="49" fontId="7" fillId="0" borderId="12" xfId="0" applyNumberFormat="1" applyFont="1" applyFill="1" applyBorder="1" applyAlignment="1">
      <alignment horizontal="distributed" vertical="center" shrinkToFit="1"/>
    </xf>
    <xf numFmtId="49" fontId="7" fillId="0" borderId="13" xfId="0" applyNumberFormat="1" applyFont="1" applyFill="1" applyBorder="1" applyAlignment="1">
      <alignment horizontal="distributed" vertical="center" shrinkToFit="1"/>
    </xf>
    <xf numFmtId="49" fontId="7" fillId="0" borderId="6" xfId="16" applyNumberFormat="1" applyFont="1" applyFill="1" applyBorder="1" applyAlignment="1" applyProtection="1">
      <alignment horizontal="distributed" vertical="center"/>
      <protection locked="0"/>
    </xf>
    <xf numFmtId="49" fontId="7" fillId="0" borderId="8" xfId="0" applyNumberFormat="1" applyFont="1" applyFill="1" applyBorder="1" applyAlignment="1">
      <alignment horizontal="distributed" vertical="center" shrinkToFit="1"/>
    </xf>
    <xf numFmtId="0" fontId="7" fillId="0" borderId="7" xfId="15" applyFont="1" applyFill="1" applyBorder="1" applyAlignment="1" applyProtection="1">
      <alignment vertical="center"/>
      <protection hidden="1"/>
    </xf>
    <xf numFmtId="185" fontId="7" fillId="0" borderId="6" xfId="16" applyNumberFormat="1" applyFont="1" applyFill="1" applyBorder="1" applyAlignment="1" applyProtection="1">
      <alignment vertical="center" shrinkToFit="1"/>
      <protection locked="0"/>
    </xf>
    <xf numFmtId="2" fontId="7" fillId="0" borderId="6" xfId="16" applyNumberFormat="1" applyFont="1" applyFill="1" applyBorder="1" applyAlignment="1" applyProtection="1">
      <alignment vertical="center" shrinkToFit="1"/>
      <protection locked="0"/>
    </xf>
    <xf numFmtId="2" fontId="7" fillId="0" borderId="1" xfId="16" applyNumberFormat="1" applyFont="1" applyFill="1" applyBorder="1" applyAlignment="1" applyProtection="1">
      <alignment vertical="center" shrinkToFit="1"/>
      <protection locked="0"/>
    </xf>
    <xf numFmtId="200" fontId="7" fillId="0" borderId="1" xfId="16" applyNumberFormat="1" applyFont="1" applyFill="1" applyBorder="1" applyAlignment="1" applyProtection="1">
      <alignment vertical="center" shrinkToFit="1"/>
      <protection locked="0"/>
    </xf>
    <xf numFmtId="2" fontId="7" fillId="0" borderId="2" xfId="16" applyNumberFormat="1" applyFont="1" applyFill="1" applyBorder="1" applyAlignment="1" applyProtection="1">
      <alignment vertical="center" shrinkToFit="1"/>
      <protection locked="0"/>
    </xf>
    <xf numFmtId="185" fontId="7" fillId="0" borderId="6" xfId="16" applyNumberFormat="1" applyFont="1" applyFill="1" applyBorder="1" applyAlignment="1" applyProtection="1">
      <alignment vertical="center"/>
      <protection locked="0"/>
    </xf>
    <xf numFmtId="2" fontId="7" fillId="0" borderId="8" xfId="16" applyNumberFormat="1" applyFont="1" applyFill="1" applyBorder="1" applyAlignment="1" applyProtection="1">
      <alignment vertical="center" shrinkToFit="1"/>
      <protection locked="0"/>
    </xf>
    <xf numFmtId="0" fontId="7" fillId="0" borderId="9" xfId="15" applyFont="1" applyFill="1" applyBorder="1" applyAlignment="1" applyProtection="1">
      <alignment vertical="center"/>
      <protection hidden="1"/>
    </xf>
    <xf numFmtId="185" fontId="7" fillId="0" borderId="1" xfId="16" applyNumberFormat="1" applyFont="1" applyFill="1" applyBorder="1" applyAlignment="1" applyProtection="1">
      <alignment vertical="center"/>
      <protection locked="0"/>
    </xf>
    <xf numFmtId="0" fontId="22" fillId="0" borderId="9" xfId="15" applyFont="1" applyFill="1" applyBorder="1" applyAlignment="1" applyProtection="1">
      <alignment vertical="center"/>
      <protection hidden="1"/>
    </xf>
    <xf numFmtId="0" fontId="7" fillId="0" borderId="9" xfId="15" applyFont="1" applyFill="1" applyBorder="1" applyAlignment="1" applyProtection="1" quotePrefix="1">
      <alignment vertical="center"/>
      <protection hidden="1"/>
    </xf>
    <xf numFmtId="0" fontId="7" fillId="0" borderId="10" xfId="15" applyFont="1" applyFill="1" applyBorder="1" applyAlignment="1" applyProtection="1">
      <alignment vertical="center"/>
      <protection hidden="1"/>
    </xf>
    <xf numFmtId="2" fontId="7" fillId="0" borderId="3" xfId="16" applyNumberFormat="1" applyFont="1" applyFill="1" applyBorder="1" applyAlignment="1" applyProtection="1">
      <alignment vertical="center" shrinkToFit="1"/>
      <protection locked="0"/>
    </xf>
    <xf numFmtId="200" fontId="7" fillId="0" borderId="3" xfId="16" applyNumberFormat="1" applyFont="1" applyFill="1" applyBorder="1" applyAlignment="1" applyProtection="1">
      <alignment vertical="center" shrinkToFit="1"/>
      <protection locked="0"/>
    </xf>
    <xf numFmtId="2" fontId="7" fillId="0" borderId="11" xfId="16" applyNumberFormat="1" applyFont="1" applyFill="1" applyBorder="1" applyAlignment="1" applyProtection="1">
      <alignment vertical="center" shrinkToFit="1"/>
      <protection locked="0"/>
    </xf>
    <xf numFmtId="185" fontId="7" fillId="0" borderId="3" xfId="16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center" indent="11"/>
    </xf>
    <xf numFmtId="0" fontId="0" fillId="0" borderId="0" xfId="0" applyFont="1" applyFill="1" applyAlignment="1">
      <alignment/>
    </xf>
    <xf numFmtId="0" fontId="13" fillId="0" borderId="5" xfId="0" applyFont="1" applyFill="1" applyBorder="1" applyAlignment="1">
      <alignment horizontal="center" vertical="center"/>
    </xf>
    <xf numFmtId="205" fontId="8" fillId="0" borderId="12" xfId="0" applyNumberFormat="1" applyFont="1" applyFill="1" applyBorder="1" applyAlignment="1">
      <alignment horizontal="distributed" vertical="center" wrapText="1"/>
    </xf>
    <xf numFmtId="185" fontId="0" fillId="0" borderId="0" xfId="16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5" fontId="14" fillId="0" borderId="0" xfId="16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205" fontId="8" fillId="0" borderId="12" xfId="0" applyNumberFormat="1" applyFont="1" applyFill="1" applyBorder="1" applyAlignment="1">
      <alignment horizontal="center" vertical="center" wrapText="1"/>
    </xf>
    <xf numFmtId="205" fontId="7" fillId="0" borderId="7" xfId="0" applyNumberFormat="1" applyFont="1" applyFill="1" applyBorder="1" applyAlignment="1">
      <alignment vertical="center" wrapText="1"/>
    </xf>
    <xf numFmtId="205" fontId="7" fillId="0" borderId="6" xfId="0" applyNumberFormat="1" applyFont="1" applyFill="1" applyBorder="1" applyAlignment="1">
      <alignment vertical="center" shrinkToFit="1"/>
    </xf>
    <xf numFmtId="205" fontId="7" fillId="0" borderId="6" xfId="17" applyNumberFormat="1" applyFont="1" applyFill="1" applyBorder="1" applyAlignment="1">
      <alignment vertical="center" shrinkToFit="1"/>
    </xf>
    <xf numFmtId="205" fontId="7" fillId="0" borderId="8" xfId="0" applyNumberFormat="1" applyFont="1" applyFill="1" applyBorder="1" applyAlignment="1">
      <alignment vertical="center" shrinkToFit="1"/>
    </xf>
    <xf numFmtId="205" fontId="7" fillId="0" borderId="9" xfId="0" applyNumberFormat="1" applyFont="1" applyFill="1" applyBorder="1" applyAlignment="1">
      <alignment vertical="center" wrapText="1"/>
    </xf>
    <xf numFmtId="205" fontId="7" fillId="0" borderId="1" xfId="17" applyNumberFormat="1" applyFont="1" applyFill="1" applyBorder="1" applyAlignment="1">
      <alignment vertical="center" shrinkToFit="1"/>
    </xf>
    <xf numFmtId="205" fontId="7" fillId="0" borderId="2" xfId="17" applyNumberFormat="1" applyFont="1" applyFill="1" applyBorder="1" applyAlignment="1">
      <alignment vertical="center" shrinkToFit="1"/>
    </xf>
    <xf numFmtId="205" fontId="7" fillId="0" borderId="1" xfId="0" applyNumberFormat="1" applyFont="1" applyFill="1" applyBorder="1" applyAlignment="1">
      <alignment vertical="center" shrinkToFit="1"/>
    </xf>
    <xf numFmtId="205" fontId="7" fillId="0" borderId="2" xfId="0" applyNumberFormat="1" applyFont="1" applyFill="1" applyBorder="1" applyAlignment="1">
      <alignment vertical="center" shrinkToFit="1"/>
    </xf>
    <xf numFmtId="205" fontId="7" fillId="0" borderId="10" xfId="0" applyNumberFormat="1" applyFont="1" applyFill="1" applyBorder="1" applyAlignment="1">
      <alignment vertical="center" wrapText="1"/>
    </xf>
    <xf numFmtId="205" fontId="7" fillId="0" borderId="3" xfId="0" applyNumberFormat="1" applyFont="1" applyFill="1" applyBorder="1" applyAlignment="1">
      <alignment vertical="center" shrinkToFit="1"/>
    </xf>
    <xf numFmtId="205" fontId="7" fillId="0" borderId="11" xfId="0" applyNumberFormat="1" applyFont="1" applyFill="1" applyBorder="1" applyAlignment="1">
      <alignment vertical="center" shrinkToFit="1"/>
    </xf>
    <xf numFmtId="185" fontId="7" fillId="0" borderId="7" xfId="16" applyNumberFormat="1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>
      <alignment horizontal="distributed" vertical="center"/>
    </xf>
    <xf numFmtId="185" fontId="7" fillId="0" borderId="6" xfId="16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185" fontId="7" fillId="0" borderId="15" xfId="16" applyNumberFormat="1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>
      <alignment horizontal="distributed" vertical="center"/>
    </xf>
    <xf numFmtId="185" fontId="7" fillId="0" borderId="14" xfId="16" applyNumberFormat="1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5" fontId="7" fillId="0" borderId="17" xfId="16" applyNumberFormat="1" applyFont="1" applyFill="1" applyBorder="1" applyAlignment="1" applyProtection="1">
      <alignment horizontal="distributed" vertical="center" wrapText="1"/>
      <protection/>
    </xf>
    <xf numFmtId="39" fontId="7" fillId="0" borderId="14" xfId="16" applyFont="1" applyFill="1" applyBorder="1" applyAlignment="1">
      <alignment horizontal="distributed" vertical="center" wrapText="1"/>
      <protection/>
    </xf>
    <xf numFmtId="185" fontId="7" fillId="0" borderId="18" xfId="16" applyNumberFormat="1" applyFont="1" applyFill="1" applyBorder="1" applyAlignment="1" applyProtection="1">
      <alignment horizontal="distributed" vertical="center"/>
      <protection/>
    </xf>
    <xf numFmtId="39" fontId="7" fillId="0" borderId="18" xfId="16" applyFont="1" applyFill="1" applyBorder="1" applyAlignment="1">
      <alignment horizontal="distributed" vertical="center"/>
      <protection/>
    </xf>
    <xf numFmtId="185" fontId="7" fillId="0" borderId="12" xfId="16" applyNumberFormat="1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39" fontId="13" fillId="0" borderId="5" xfId="16" applyFont="1" applyFill="1" applyBorder="1" applyAlignment="1">
      <alignment horizontal="center" vertical="center"/>
      <protection/>
    </xf>
    <xf numFmtId="39" fontId="0" fillId="0" borderId="5" xfId="16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 vertical="center"/>
    </xf>
    <xf numFmtId="49" fontId="7" fillId="0" borderId="14" xfId="16" applyNumberFormat="1" applyFont="1" applyFill="1" applyBorder="1" applyAlignment="1" applyProtection="1">
      <alignment horizontal="distributed" vertical="center" wrapText="1"/>
      <protection/>
    </xf>
    <xf numFmtId="49" fontId="7" fillId="0" borderId="16" xfId="0" applyNumberFormat="1" applyFont="1" applyFill="1" applyBorder="1" applyAlignment="1">
      <alignment horizontal="distributed" vertical="center" wrapText="1"/>
    </xf>
    <xf numFmtId="185" fontId="7" fillId="0" borderId="17" xfId="16" applyNumberFormat="1" applyFont="1" applyFill="1" applyBorder="1" applyAlignment="1">
      <alignment horizontal="distributed" vertical="center"/>
      <protection/>
    </xf>
    <xf numFmtId="0" fontId="7" fillId="0" borderId="19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/>
    </xf>
    <xf numFmtId="39" fontId="16" fillId="0" borderId="5" xfId="16" applyFont="1" applyFill="1" applyBorder="1" applyAlignment="1">
      <alignment vertical="center"/>
      <protection/>
    </xf>
    <xf numFmtId="39" fontId="13" fillId="0" borderId="5" xfId="16" applyFont="1" applyFill="1" applyBorder="1" applyAlignment="1">
      <alignment vertical="center"/>
      <protection/>
    </xf>
    <xf numFmtId="185" fontId="17" fillId="0" borderId="0" xfId="16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39" fontId="12" fillId="0" borderId="0" xfId="16" applyFont="1" applyFill="1" applyBorder="1" applyAlignment="1" applyProtection="1">
      <alignment horizontal="center" vertical="center"/>
      <protection locked="0"/>
    </xf>
    <xf numFmtId="39" fontId="13" fillId="0" borderId="5" xfId="16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vertical="center"/>
    </xf>
    <xf numFmtId="185" fontId="7" fillId="0" borderId="17" xfId="16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19" xfId="0" applyFont="1" applyFill="1" applyBorder="1" applyAlignment="1">
      <alignment horizontal="distributed" vertical="center" shrinkToFit="1"/>
    </xf>
    <xf numFmtId="185" fontId="7" fillId="0" borderId="14" xfId="16" applyNumberFormat="1" applyFont="1" applyFill="1" applyBorder="1" applyAlignment="1" applyProtection="1">
      <alignment horizontal="distributed" vertical="center" shrinkToFit="1"/>
      <protection locked="0"/>
    </xf>
    <xf numFmtId="39" fontId="7" fillId="0" borderId="14" xfId="16" applyFont="1" applyFill="1" applyBorder="1" applyAlignment="1" applyProtection="1">
      <alignment horizontal="distributed" vertical="center" shrinkToFit="1"/>
      <protection locked="0"/>
    </xf>
    <xf numFmtId="0" fontId="9" fillId="0" borderId="16" xfId="0" applyFont="1" applyFill="1" applyBorder="1" applyAlignment="1">
      <alignment horizontal="distributed" vertical="center" shrinkToFit="1"/>
    </xf>
    <xf numFmtId="200" fontId="12" fillId="0" borderId="0" xfId="16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39" fontId="0" fillId="0" borderId="0" xfId="16" applyFont="1" applyFill="1" applyAlignment="1" applyProtection="1">
      <alignment horizontal="center" vertical="center"/>
      <protection locked="0"/>
    </xf>
    <xf numFmtId="49" fontId="13" fillId="0" borderId="5" xfId="16" applyNumberFormat="1" applyFont="1" applyFill="1" applyBorder="1" applyAlignment="1" applyProtection="1">
      <alignment horizontal="right" vertical="center"/>
      <protection locked="0"/>
    </xf>
    <xf numFmtId="185" fontId="0" fillId="0" borderId="5" xfId="16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right" vertical="center"/>
    </xf>
    <xf numFmtId="200" fontId="13" fillId="0" borderId="5" xfId="16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49" fontId="7" fillId="0" borderId="14" xfId="16" applyNumberFormat="1" applyFont="1" applyFill="1" applyBorder="1" applyAlignment="1" applyProtection="1">
      <alignment horizontal="distributed" vertical="center" wrapText="1" shrinkToFit="1"/>
      <protection locked="0"/>
    </xf>
    <xf numFmtId="49" fontId="7" fillId="0" borderId="16" xfId="16" applyNumberFormat="1" applyFont="1" applyFill="1" applyBorder="1" applyAlignment="1" applyProtection="1">
      <alignment horizontal="distributed" vertical="center" wrapText="1" shrinkToFit="1"/>
      <protection locked="0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14" xfId="16" applyNumberFormat="1" applyFont="1" applyFill="1" applyBorder="1" applyAlignment="1" applyProtection="1">
      <alignment horizontal="distributed" vertical="center" shrinkToFit="1"/>
      <protection locked="0"/>
    </xf>
    <xf numFmtId="49" fontId="7" fillId="0" borderId="16" xfId="0" applyNumberFormat="1" applyFont="1" applyFill="1" applyBorder="1" applyAlignment="1">
      <alignment horizontal="distributed" vertical="center" shrinkToFit="1"/>
    </xf>
    <xf numFmtId="49" fontId="9" fillId="0" borderId="14" xfId="0" applyNumberFormat="1" applyFont="1" applyFill="1" applyBorder="1" applyAlignment="1">
      <alignment horizontal="distributed" vertical="center" shrinkToFit="1"/>
    </xf>
    <xf numFmtId="49" fontId="7" fillId="0" borderId="14" xfId="16" applyNumberFormat="1" applyFont="1" applyFill="1" applyBorder="1" applyAlignment="1" applyProtection="1" quotePrefix="1">
      <alignment horizontal="distributed" vertical="center" wrapText="1" shrinkToFit="1"/>
      <protection locked="0"/>
    </xf>
    <xf numFmtId="185" fontId="17" fillId="0" borderId="0" xfId="16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left" vertical="center"/>
    </xf>
    <xf numFmtId="185" fontId="12" fillId="0" borderId="0" xfId="16" applyNumberFormat="1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right" vertical="center"/>
    </xf>
    <xf numFmtId="200" fontId="17" fillId="0" borderId="0" xfId="16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185" fontId="0" fillId="0" borderId="0" xfId="16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205" fontId="8" fillId="0" borderId="14" xfId="0" applyNumberFormat="1" applyFont="1" applyFill="1" applyBorder="1" applyAlignment="1">
      <alignment horizontal="center" vertical="center" wrapText="1"/>
    </xf>
    <xf numFmtId="205" fontId="8" fillId="0" borderId="12" xfId="0" applyNumberFormat="1" applyFont="1" applyFill="1" applyBorder="1" applyAlignment="1">
      <alignment horizontal="center" vertical="center" wrapText="1"/>
    </xf>
    <xf numFmtId="205" fontId="8" fillId="0" borderId="16" xfId="0" applyNumberFormat="1" applyFont="1" applyFill="1" applyBorder="1" applyAlignment="1">
      <alignment horizontal="center" vertical="center" wrapText="1"/>
    </xf>
    <xf numFmtId="205" fontId="8" fillId="0" borderId="13" xfId="0" applyNumberFormat="1" applyFont="1" applyFill="1" applyBorder="1" applyAlignment="1">
      <alignment horizontal="center" vertical="center" wrapText="1"/>
    </xf>
    <xf numFmtId="205" fontId="8" fillId="0" borderId="17" xfId="0" applyNumberFormat="1" applyFont="1" applyFill="1" applyBorder="1" applyAlignment="1">
      <alignment horizontal="distributed" vertical="center" wrapText="1"/>
    </xf>
    <xf numFmtId="205" fontId="8" fillId="0" borderId="19" xfId="0" applyNumberFormat="1" applyFont="1" applyFill="1" applyBorder="1" applyAlignment="1">
      <alignment horizontal="distributed" vertical="center" wrapText="1"/>
    </xf>
    <xf numFmtId="205" fontId="8" fillId="0" borderId="14" xfId="0" applyNumberFormat="1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</cellXfs>
  <cellStyles count="10">
    <cellStyle name="Normal" xfId="0"/>
    <cellStyle name="一般_附屬單位查核意見表(非營業)" xfId="15"/>
    <cellStyle name="一般_附屬單位綜計表-決算91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Q61"/>
  <sheetViews>
    <sheetView showGridLines="0" showZeros="0" workbookViewId="0" topLeftCell="A1">
      <selection activeCell="D5" sqref="D5:E5"/>
    </sheetView>
  </sheetViews>
  <sheetFormatPr defaultColWidth="9.00390625" defaultRowHeight="24" customHeight="1"/>
  <cols>
    <col min="1" max="1" width="10.875" style="15" customWidth="1"/>
    <col min="2" max="2" width="6.125" style="15" customWidth="1"/>
    <col min="3" max="3" width="17.00390625" style="15" customWidth="1"/>
    <col min="4" max="4" width="11.625" style="15" customWidth="1"/>
    <col min="5" max="5" width="6.125" style="15" customWidth="1"/>
    <col min="6" max="6" width="11.625" style="15" customWidth="1"/>
    <col min="7" max="7" width="6.125" style="15" customWidth="1"/>
    <col min="8" max="8" width="12.375" style="15" customWidth="1"/>
    <col min="9" max="9" width="6.125" style="15" customWidth="1"/>
    <col min="10" max="10" width="10.00390625" style="15" customWidth="1"/>
    <col min="11" max="11" width="17.00390625" style="15" customWidth="1"/>
    <col min="12" max="16384" width="10.00390625" style="15" customWidth="1"/>
  </cols>
  <sheetData>
    <row r="1" spans="1:9" ht="30.75" customHeight="1">
      <c r="A1" s="151" t="s">
        <v>39</v>
      </c>
      <c r="B1" s="152"/>
      <c r="C1" s="152"/>
      <c r="D1" s="152"/>
      <c r="E1" s="152"/>
      <c r="F1" s="152"/>
      <c r="G1" s="152"/>
      <c r="H1" s="152"/>
      <c r="I1" s="152"/>
    </row>
    <row r="2" spans="1:17" ht="24.75" customHeight="1">
      <c r="A2" s="76" t="s">
        <v>40</v>
      </c>
      <c r="B2" s="184"/>
      <c r="C2" s="184"/>
      <c r="D2" s="184"/>
      <c r="E2" s="184"/>
      <c r="F2" s="184"/>
      <c r="G2" s="184"/>
      <c r="H2" s="149" t="s">
        <v>41</v>
      </c>
      <c r="I2" s="150"/>
      <c r="J2" s="16"/>
      <c r="K2" s="17"/>
      <c r="L2" s="6"/>
      <c r="M2" s="6"/>
      <c r="N2" s="6"/>
      <c r="O2" s="6"/>
      <c r="P2" s="6"/>
      <c r="Q2" s="6"/>
    </row>
    <row r="3" spans="1:17" ht="24" customHeight="1" thickBot="1">
      <c r="A3" s="7"/>
      <c r="B3" s="7"/>
      <c r="C3" s="182" t="s">
        <v>42</v>
      </c>
      <c r="D3" s="182"/>
      <c r="E3" s="182"/>
      <c r="F3" s="182"/>
      <c r="G3" s="182"/>
      <c r="H3" s="183" t="s">
        <v>43</v>
      </c>
      <c r="I3" s="183"/>
      <c r="J3" s="18"/>
      <c r="K3" s="19"/>
      <c r="L3" s="20"/>
      <c r="M3" s="6"/>
      <c r="N3" s="6"/>
      <c r="O3" s="8"/>
      <c r="P3" s="6"/>
      <c r="Q3" s="6"/>
    </row>
    <row r="4" spans="1:17" ht="30" customHeight="1">
      <c r="A4" s="176" t="s">
        <v>44</v>
      </c>
      <c r="B4" s="177"/>
      <c r="C4" s="170" t="s">
        <v>1</v>
      </c>
      <c r="D4" s="172" t="s">
        <v>45</v>
      </c>
      <c r="E4" s="173"/>
      <c r="F4" s="173"/>
      <c r="G4" s="173"/>
      <c r="H4" s="173"/>
      <c r="I4" s="174"/>
      <c r="J4" s="21"/>
      <c r="K4" s="19"/>
      <c r="L4" s="20"/>
      <c r="M4" s="6"/>
      <c r="N4" s="6"/>
      <c r="O4" s="8"/>
      <c r="P4" s="6"/>
      <c r="Q4" s="6"/>
    </row>
    <row r="5" spans="1:12" ht="27" customHeight="1">
      <c r="A5" s="166" t="s">
        <v>21</v>
      </c>
      <c r="B5" s="168" t="s">
        <v>2</v>
      </c>
      <c r="C5" s="171"/>
      <c r="D5" s="175" t="s">
        <v>170</v>
      </c>
      <c r="E5" s="175"/>
      <c r="F5" s="178" t="s">
        <v>46</v>
      </c>
      <c r="G5" s="179"/>
      <c r="H5" s="180" t="s">
        <v>47</v>
      </c>
      <c r="I5" s="181"/>
      <c r="J5" s="22"/>
      <c r="K5" s="23"/>
      <c r="L5" s="23"/>
    </row>
    <row r="6" spans="1:12" ht="24" customHeight="1">
      <c r="A6" s="167"/>
      <c r="B6" s="169"/>
      <c r="C6" s="171"/>
      <c r="D6" s="66" t="s">
        <v>21</v>
      </c>
      <c r="E6" s="65" t="s">
        <v>2</v>
      </c>
      <c r="F6" s="66" t="s">
        <v>48</v>
      </c>
      <c r="G6" s="65" t="s">
        <v>2</v>
      </c>
      <c r="H6" s="67" t="s">
        <v>21</v>
      </c>
      <c r="I6" s="68" t="s">
        <v>2</v>
      </c>
      <c r="J6" s="22"/>
      <c r="K6" s="23"/>
      <c r="L6" s="23"/>
    </row>
    <row r="7" spans="1:10" ht="22.5" customHeight="1">
      <c r="A7" s="69">
        <f>SUM(A8:A12)</f>
        <v>1282567719</v>
      </c>
      <c r="B7" s="70">
        <f aca="true" t="shared" si="0" ref="B7:B33">IF(A7=0,,(+A7/A$7)*100)</f>
        <v>100</v>
      </c>
      <c r="C7" s="71" t="s">
        <v>3</v>
      </c>
      <c r="D7" s="70">
        <f>SUM(D8:D12)</f>
        <v>1482330540</v>
      </c>
      <c r="E7" s="70">
        <f aca="true" t="shared" si="1" ref="E7:E33">IF(D7=0,,(+D7/D$7)*100)</f>
        <v>100</v>
      </c>
      <c r="F7" s="70">
        <f>SUM(F8:F12)</f>
        <v>1586549000</v>
      </c>
      <c r="G7" s="70">
        <f aca="true" t="shared" si="2" ref="G7:G33">IF(F7=0,,(+F7/F$7)*100)</f>
        <v>100</v>
      </c>
      <c r="H7" s="70">
        <f>D7-F7</f>
        <v>-104218460</v>
      </c>
      <c r="I7" s="72">
        <f aca="true" t="shared" si="3" ref="I7:I33">IF(H7=0,,(+H7/F7)*100)</f>
        <v>-6.568877481880484</v>
      </c>
      <c r="J7" s="23"/>
    </row>
    <row r="8" spans="1:10" ht="22.5" customHeight="1">
      <c r="A8" s="73">
        <v>1659678</v>
      </c>
      <c r="B8" s="74">
        <f t="shared" si="0"/>
        <v>0.12940275787496253</v>
      </c>
      <c r="C8" s="75" t="s">
        <v>49</v>
      </c>
      <c r="D8" s="74">
        <v>2814187</v>
      </c>
      <c r="E8" s="74">
        <f t="shared" si="1"/>
        <v>0.18984881738994597</v>
      </c>
      <c r="F8" s="74">
        <v>15000000</v>
      </c>
      <c r="G8" s="74">
        <f t="shared" si="2"/>
        <v>0.9454482653860674</v>
      </c>
      <c r="H8" s="74">
        <f aca="true" t="shared" si="4" ref="H8:H33">D8-F8</f>
        <v>-12185813</v>
      </c>
      <c r="I8" s="77">
        <f>IF(H8=0,,(+H8/F8)*100)</f>
        <v>-81.23875333333334</v>
      </c>
      <c r="J8" s="23"/>
    </row>
    <row r="9" spans="1:9" ht="22.5" customHeight="1">
      <c r="A9" s="73">
        <v>37539630</v>
      </c>
      <c r="B9" s="74">
        <f t="shared" si="0"/>
        <v>2.926912118860213</v>
      </c>
      <c r="C9" s="75" t="s">
        <v>4</v>
      </c>
      <c r="D9" s="74">
        <v>45256322</v>
      </c>
      <c r="E9" s="74">
        <f t="shared" si="1"/>
        <v>3.0530519866372043</v>
      </c>
      <c r="F9" s="74">
        <v>42000000</v>
      </c>
      <c r="G9" s="74">
        <f t="shared" si="2"/>
        <v>2.6472551430809887</v>
      </c>
      <c r="H9" s="74">
        <f t="shared" si="4"/>
        <v>3256322</v>
      </c>
      <c r="I9" s="77">
        <f t="shared" si="3"/>
        <v>7.75314761904762</v>
      </c>
    </row>
    <row r="10" spans="1:9" ht="22.5" customHeight="1">
      <c r="A10" s="73">
        <v>1063314616</v>
      </c>
      <c r="B10" s="74">
        <f t="shared" si="0"/>
        <v>82.9051441298594</v>
      </c>
      <c r="C10" s="75" t="s">
        <v>50</v>
      </c>
      <c r="D10" s="74">
        <v>1222097943</v>
      </c>
      <c r="E10" s="74">
        <f t="shared" si="1"/>
        <v>82.44436109371395</v>
      </c>
      <c r="F10" s="74">
        <v>1293099000</v>
      </c>
      <c r="G10" s="74">
        <f t="shared" si="2"/>
        <v>81.50388043483056</v>
      </c>
      <c r="H10" s="74">
        <f t="shared" si="4"/>
        <v>-71001057</v>
      </c>
      <c r="I10" s="77">
        <f t="shared" si="3"/>
        <v>-5.490767296239499</v>
      </c>
    </row>
    <row r="11" spans="1:9" ht="22.5" customHeight="1">
      <c r="A11" s="73">
        <v>0</v>
      </c>
      <c r="B11" s="74">
        <f t="shared" si="0"/>
        <v>0</v>
      </c>
      <c r="C11" s="75" t="s">
        <v>19</v>
      </c>
      <c r="D11" s="74">
        <v>0</v>
      </c>
      <c r="E11" s="74">
        <f t="shared" si="1"/>
        <v>0</v>
      </c>
      <c r="F11" s="74">
        <v>300000</v>
      </c>
      <c r="G11" s="74">
        <f t="shared" si="2"/>
        <v>0.018908965307721348</v>
      </c>
      <c r="H11" s="74">
        <f t="shared" si="4"/>
        <v>-300000</v>
      </c>
      <c r="I11" s="77">
        <f t="shared" si="3"/>
        <v>-100</v>
      </c>
    </row>
    <row r="12" spans="1:9" ht="22.5" customHeight="1">
      <c r="A12" s="73">
        <v>180053795</v>
      </c>
      <c r="B12" s="74">
        <f t="shared" si="0"/>
        <v>14.038540993405432</v>
      </c>
      <c r="C12" s="75" t="s">
        <v>5</v>
      </c>
      <c r="D12" s="74">
        <v>212162088</v>
      </c>
      <c r="E12" s="74">
        <f t="shared" si="1"/>
        <v>14.312738102258892</v>
      </c>
      <c r="F12" s="74">
        <v>236150000</v>
      </c>
      <c r="G12" s="74">
        <f t="shared" si="2"/>
        <v>14.884507191394656</v>
      </c>
      <c r="H12" s="74">
        <f t="shared" si="4"/>
        <v>-23987912</v>
      </c>
      <c r="I12" s="77">
        <f t="shared" si="3"/>
        <v>-10.157913190768578</v>
      </c>
    </row>
    <row r="13" spans="1:9" ht="22.5" customHeight="1">
      <c r="A13" s="73">
        <f>SUM(A14:A17)</f>
        <v>1150944941</v>
      </c>
      <c r="B13" s="74">
        <f t="shared" si="0"/>
        <v>89.73755724160713</v>
      </c>
      <c r="C13" s="75" t="s">
        <v>6</v>
      </c>
      <c r="D13" s="74">
        <f>SUM(D14:D17)</f>
        <v>1358467028</v>
      </c>
      <c r="E13" s="74">
        <f t="shared" si="1"/>
        <v>91.64400188368244</v>
      </c>
      <c r="F13" s="74">
        <f>SUM(F14:F17)</f>
        <v>1475446000</v>
      </c>
      <c r="G13" s="74">
        <f t="shared" si="2"/>
        <v>92.99719075805412</v>
      </c>
      <c r="H13" s="74">
        <f t="shared" si="4"/>
        <v>-116978972</v>
      </c>
      <c r="I13" s="77">
        <f t="shared" si="3"/>
        <v>-7.928380435475104</v>
      </c>
    </row>
    <row r="14" spans="1:9" ht="22.5" customHeight="1">
      <c r="A14" s="73">
        <v>1242723</v>
      </c>
      <c r="B14" s="74">
        <f t="shared" si="0"/>
        <v>0.09689336333592846</v>
      </c>
      <c r="C14" s="75" t="s">
        <v>51</v>
      </c>
      <c r="D14" s="74">
        <v>2008440</v>
      </c>
      <c r="E14" s="74">
        <f t="shared" si="1"/>
        <v>0.13549204754291846</v>
      </c>
      <c r="F14" s="74">
        <v>11400000</v>
      </c>
      <c r="G14" s="74">
        <f t="shared" si="2"/>
        <v>0.7185406816934113</v>
      </c>
      <c r="H14" s="74">
        <f t="shared" si="4"/>
        <v>-9391560</v>
      </c>
      <c r="I14" s="77">
        <f>IF(H14=0,,(+H14/F14)*100)</f>
        <v>-82.3821052631579</v>
      </c>
    </row>
    <row r="15" spans="1:9" ht="22.5" customHeight="1">
      <c r="A15" s="73">
        <v>46176555</v>
      </c>
      <c r="B15" s="74">
        <f t="shared" si="0"/>
        <v>3.6003210057402044</v>
      </c>
      <c r="C15" s="75" t="s">
        <v>7</v>
      </c>
      <c r="D15" s="74">
        <v>53364735</v>
      </c>
      <c r="E15" s="74">
        <f t="shared" si="1"/>
        <v>3.600056367994685</v>
      </c>
      <c r="F15" s="74">
        <v>55660000</v>
      </c>
      <c r="G15" s="74">
        <f t="shared" si="2"/>
        <v>3.508243363425901</v>
      </c>
      <c r="H15" s="74">
        <f t="shared" si="4"/>
        <v>-2295265</v>
      </c>
      <c r="I15" s="77">
        <f t="shared" si="3"/>
        <v>-4.123724398131513</v>
      </c>
    </row>
    <row r="16" spans="1:9" ht="22.5" customHeight="1">
      <c r="A16" s="73">
        <v>1042929977</v>
      </c>
      <c r="B16" s="74">
        <f t="shared" si="0"/>
        <v>81.31578251580804</v>
      </c>
      <c r="C16" s="75" t="s">
        <v>52</v>
      </c>
      <c r="D16" s="74">
        <v>1237816406</v>
      </c>
      <c r="E16" s="74">
        <f t="shared" si="1"/>
        <v>83.50474962217265</v>
      </c>
      <c r="F16" s="74">
        <v>1325897000</v>
      </c>
      <c r="G16" s="74">
        <f t="shared" si="2"/>
        <v>83.57113458203939</v>
      </c>
      <c r="H16" s="74">
        <f t="shared" si="4"/>
        <v>-88080594</v>
      </c>
      <c r="I16" s="77">
        <f t="shared" si="3"/>
        <v>-6.643094750195528</v>
      </c>
    </row>
    <row r="17" spans="1:9" ht="22.5" customHeight="1">
      <c r="A17" s="73">
        <v>60595686</v>
      </c>
      <c r="B17" s="74">
        <f t="shared" si="0"/>
        <v>4.724560356722965</v>
      </c>
      <c r="C17" s="75" t="s">
        <v>8</v>
      </c>
      <c r="D17" s="74">
        <v>65277447</v>
      </c>
      <c r="E17" s="74">
        <f t="shared" si="1"/>
        <v>4.403703845972168</v>
      </c>
      <c r="F17" s="74">
        <v>82489000</v>
      </c>
      <c r="G17" s="74">
        <f t="shared" si="2"/>
        <v>5.199272130895421</v>
      </c>
      <c r="H17" s="74">
        <f t="shared" si="4"/>
        <v>-17211553</v>
      </c>
      <c r="I17" s="77">
        <f t="shared" si="3"/>
        <v>-20.865270520917942</v>
      </c>
    </row>
    <row r="18" spans="1:9" ht="22.5" customHeight="1">
      <c r="A18" s="73">
        <f>A7-A13</f>
        <v>131622778</v>
      </c>
      <c r="B18" s="74">
        <f t="shared" si="0"/>
        <v>10.262442758392861</v>
      </c>
      <c r="C18" s="75" t="s">
        <v>53</v>
      </c>
      <c r="D18" s="74">
        <f>D7-D13</f>
        <v>123863512</v>
      </c>
      <c r="E18" s="74">
        <f t="shared" si="1"/>
        <v>8.355998116317567</v>
      </c>
      <c r="F18" s="74">
        <f>F7-F13</f>
        <v>111103000</v>
      </c>
      <c r="G18" s="74">
        <f t="shared" si="2"/>
        <v>7.002809241945885</v>
      </c>
      <c r="H18" s="74">
        <f t="shared" si="4"/>
        <v>12760512</v>
      </c>
      <c r="I18" s="77">
        <f t="shared" si="3"/>
        <v>11.485299226843559</v>
      </c>
    </row>
    <row r="19" spans="1:9" ht="22.5" customHeight="1">
      <c r="A19" s="73">
        <f>SUM(A20:A22)</f>
        <v>38694318</v>
      </c>
      <c r="B19" s="74">
        <f t="shared" si="0"/>
        <v>3.016941517144172</v>
      </c>
      <c r="C19" s="75" t="s">
        <v>9</v>
      </c>
      <c r="D19" s="74">
        <f>SUM(D20:D22)</f>
        <v>34931271</v>
      </c>
      <c r="E19" s="74">
        <f t="shared" si="1"/>
        <v>2.3565102423107334</v>
      </c>
      <c r="F19" s="74">
        <f>SUM(F20:F22)</f>
        <v>73897000</v>
      </c>
      <c r="G19" s="74">
        <f t="shared" si="2"/>
        <v>4.657719364482283</v>
      </c>
      <c r="H19" s="74">
        <f t="shared" si="4"/>
        <v>-38965729</v>
      </c>
      <c r="I19" s="77">
        <f t="shared" si="3"/>
        <v>-52.729784700326135</v>
      </c>
    </row>
    <row r="20" spans="1:9" ht="22.5" customHeight="1">
      <c r="A20" s="73">
        <v>0</v>
      </c>
      <c r="B20" s="74">
        <f t="shared" si="0"/>
        <v>0</v>
      </c>
      <c r="C20" s="75" t="s">
        <v>10</v>
      </c>
      <c r="D20" s="74">
        <v>0</v>
      </c>
      <c r="E20" s="74">
        <f t="shared" si="1"/>
        <v>0</v>
      </c>
      <c r="F20" s="74">
        <v>0</v>
      </c>
      <c r="G20" s="74">
        <f t="shared" si="2"/>
        <v>0</v>
      </c>
      <c r="H20" s="74">
        <f t="shared" si="4"/>
        <v>0</v>
      </c>
      <c r="I20" s="77">
        <f t="shared" si="3"/>
        <v>0</v>
      </c>
    </row>
    <row r="21" spans="1:9" ht="22.5" customHeight="1">
      <c r="A21" s="73">
        <v>38694318</v>
      </c>
      <c r="B21" s="74">
        <f t="shared" si="0"/>
        <v>3.016941517144172</v>
      </c>
      <c r="C21" s="75" t="s">
        <v>11</v>
      </c>
      <c r="D21" s="74">
        <v>34931271</v>
      </c>
      <c r="E21" s="74">
        <f t="shared" si="1"/>
        <v>2.3565102423107334</v>
      </c>
      <c r="F21" s="74">
        <v>73797000</v>
      </c>
      <c r="G21" s="74">
        <f t="shared" si="2"/>
        <v>4.651416376046376</v>
      </c>
      <c r="H21" s="74">
        <f t="shared" si="4"/>
        <v>-38865729</v>
      </c>
      <c r="I21" s="77">
        <f t="shared" si="3"/>
        <v>-52.66573031424041</v>
      </c>
    </row>
    <row r="22" spans="1:9" ht="22.5" customHeight="1">
      <c r="A22" s="73">
        <v>0</v>
      </c>
      <c r="B22" s="74">
        <f t="shared" si="0"/>
        <v>0</v>
      </c>
      <c r="C22" s="75" t="s">
        <v>54</v>
      </c>
      <c r="D22" s="74">
        <v>0</v>
      </c>
      <c r="E22" s="74">
        <f t="shared" si="1"/>
        <v>0</v>
      </c>
      <c r="F22" s="74">
        <v>100000</v>
      </c>
      <c r="G22" s="74">
        <f t="shared" si="2"/>
        <v>0.0063029884359071175</v>
      </c>
      <c r="H22" s="74">
        <f t="shared" si="4"/>
        <v>-100000</v>
      </c>
      <c r="I22" s="77">
        <f t="shared" si="3"/>
        <v>-100</v>
      </c>
    </row>
    <row r="23" spans="1:9" ht="22.5" customHeight="1">
      <c r="A23" s="73">
        <f>A18-A19</f>
        <v>92928460</v>
      </c>
      <c r="B23" s="74">
        <f t="shared" si="0"/>
        <v>7.245501241248689</v>
      </c>
      <c r="C23" s="75" t="s">
        <v>55</v>
      </c>
      <c r="D23" s="74">
        <f>D18-D19</f>
        <v>88932241</v>
      </c>
      <c r="E23" s="74">
        <f t="shared" si="1"/>
        <v>5.9994878740068325</v>
      </c>
      <c r="F23" s="74">
        <f>F18-F19</f>
        <v>37206000</v>
      </c>
      <c r="G23" s="74">
        <f t="shared" si="2"/>
        <v>2.345089877463602</v>
      </c>
      <c r="H23" s="74">
        <f t="shared" si="4"/>
        <v>51726241</v>
      </c>
      <c r="I23" s="77">
        <f t="shared" si="3"/>
        <v>139.0266112992528</v>
      </c>
    </row>
    <row r="24" spans="1:9" ht="22.5" customHeight="1">
      <c r="A24" s="73">
        <f>SUM(A25:A26)</f>
        <v>13847704</v>
      </c>
      <c r="B24" s="74">
        <f t="shared" si="0"/>
        <v>1.0796859920033586</v>
      </c>
      <c r="C24" s="75" t="s">
        <v>12</v>
      </c>
      <c r="D24" s="74">
        <f>SUM(D25:D26)</f>
        <v>17466612</v>
      </c>
      <c r="E24" s="74">
        <f t="shared" si="1"/>
        <v>1.1783209971508783</v>
      </c>
      <c r="F24" s="74">
        <f>SUM(F25:F26)</f>
        <v>8207000</v>
      </c>
      <c r="G24" s="74">
        <f t="shared" si="2"/>
        <v>0.517286260934897</v>
      </c>
      <c r="H24" s="74">
        <f t="shared" si="4"/>
        <v>9259612</v>
      </c>
      <c r="I24" s="77">
        <f t="shared" si="3"/>
        <v>112.82578286828317</v>
      </c>
    </row>
    <row r="25" spans="1:9" ht="22.5" customHeight="1">
      <c r="A25" s="73">
        <v>5496980</v>
      </c>
      <c r="B25" s="74">
        <f t="shared" si="0"/>
        <v>0.42859179430197397</v>
      </c>
      <c r="C25" s="75" t="s">
        <v>13</v>
      </c>
      <c r="D25" s="74">
        <v>6088652</v>
      </c>
      <c r="E25" s="74">
        <f t="shared" si="1"/>
        <v>0.41074860401918184</v>
      </c>
      <c r="F25" s="74">
        <v>4770000</v>
      </c>
      <c r="G25" s="74">
        <f t="shared" si="2"/>
        <v>0.30065254839276945</v>
      </c>
      <c r="H25" s="74">
        <f t="shared" si="4"/>
        <v>1318652</v>
      </c>
      <c r="I25" s="77">
        <f t="shared" si="3"/>
        <v>27.644696016771487</v>
      </c>
    </row>
    <row r="26" spans="1:9" ht="22.5" customHeight="1">
      <c r="A26" s="73">
        <v>8350724</v>
      </c>
      <c r="B26" s="74">
        <f t="shared" si="0"/>
        <v>0.6510941977013847</v>
      </c>
      <c r="C26" s="75" t="s">
        <v>14</v>
      </c>
      <c r="D26" s="74">
        <v>11377960</v>
      </c>
      <c r="E26" s="74">
        <f t="shared" si="1"/>
        <v>0.7675723931316966</v>
      </c>
      <c r="F26" s="74">
        <v>3437000</v>
      </c>
      <c r="G26" s="74">
        <f t="shared" si="2"/>
        <v>0.21663371254212763</v>
      </c>
      <c r="H26" s="74">
        <f t="shared" si="4"/>
        <v>7940960</v>
      </c>
      <c r="I26" s="77">
        <f t="shared" si="3"/>
        <v>231.04335176025606</v>
      </c>
    </row>
    <row r="27" spans="1:9" ht="22.5" customHeight="1">
      <c r="A27" s="73">
        <f>SUM(A28:A29)</f>
        <v>20303291</v>
      </c>
      <c r="B27" s="74">
        <f t="shared" si="0"/>
        <v>1.5830190249782827</v>
      </c>
      <c r="C27" s="75" t="s">
        <v>15</v>
      </c>
      <c r="D27" s="74">
        <f>SUM(D28:D29)</f>
        <v>5536393</v>
      </c>
      <c r="E27" s="74">
        <f t="shared" si="1"/>
        <v>0.3734924735477689</v>
      </c>
      <c r="F27" s="74">
        <f>SUM(F28:F29)</f>
        <v>21459000</v>
      </c>
      <c r="G27" s="74">
        <f t="shared" si="2"/>
        <v>1.352558288461308</v>
      </c>
      <c r="H27" s="74">
        <f t="shared" si="4"/>
        <v>-15922607</v>
      </c>
      <c r="I27" s="77">
        <f t="shared" si="3"/>
        <v>-74.2001351414325</v>
      </c>
    </row>
    <row r="28" spans="1:9" ht="22.5" customHeight="1">
      <c r="A28" s="73">
        <v>0</v>
      </c>
      <c r="B28" s="74">
        <f t="shared" si="0"/>
        <v>0</v>
      </c>
      <c r="C28" s="75" t="s">
        <v>16</v>
      </c>
      <c r="D28" s="74">
        <v>0</v>
      </c>
      <c r="E28" s="74">
        <f t="shared" si="1"/>
        <v>0</v>
      </c>
      <c r="F28" s="74">
        <v>50000</v>
      </c>
      <c r="G28" s="74">
        <f t="shared" si="2"/>
        <v>0.0031514942179535588</v>
      </c>
      <c r="H28" s="74">
        <f t="shared" si="4"/>
        <v>-50000</v>
      </c>
      <c r="I28" s="77">
        <f t="shared" si="3"/>
        <v>-100</v>
      </c>
    </row>
    <row r="29" spans="1:9" ht="22.5" customHeight="1">
      <c r="A29" s="73">
        <v>20303291</v>
      </c>
      <c r="B29" s="74">
        <f t="shared" si="0"/>
        <v>1.5830190249782827</v>
      </c>
      <c r="C29" s="75" t="s">
        <v>17</v>
      </c>
      <c r="D29" s="74">
        <v>5536393</v>
      </c>
      <c r="E29" s="74">
        <f t="shared" si="1"/>
        <v>0.3734924735477689</v>
      </c>
      <c r="F29" s="74">
        <v>21409000</v>
      </c>
      <c r="G29" s="74">
        <f t="shared" si="2"/>
        <v>1.3494067942433547</v>
      </c>
      <c r="H29" s="74">
        <f t="shared" si="4"/>
        <v>-15872607</v>
      </c>
      <c r="I29" s="77">
        <f t="shared" si="3"/>
        <v>-74.13988042412069</v>
      </c>
    </row>
    <row r="30" spans="1:9" ht="22.5" customHeight="1">
      <c r="A30" s="73">
        <f>A24-A27</f>
        <v>-6455587</v>
      </c>
      <c r="B30" s="74">
        <f t="shared" si="0"/>
        <v>-0.5033330329749239</v>
      </c>
      <c r="C30" s="75" t="s">
        <v>56</v>
      </c>
      <c r="D30" s="74">
        <f>D24-D27</f>
        <v>11930219</v>
      </c>
      <c r="E30" s="74">
        <f t="shared" si="1"/>
        <v>0.8048285236031094</v>
      </c>
      <c r="F30" s="74">
        <f>F24-F27</f>
        <v>-13252000</v>
      </c>
      <c r="G30" s="74">
        <f t="shared" si="2"/>
        <v>-0.8352720275264112</v>
      </c>
      <c r="H30" s="74">
        <f t="shared" si="4"/>
        <v>25182219</v>
      </c>
      <c r="I30" s="77">
        <f t="shared" si="3"/>
        <v>-190.0257998792635</v>
      </c>
    </row>
    <row r="31" spans="1:9" ht="22.5" customHeight="1">
      <c r="A31" s="73">
        <f>A23+A30</f>
        <v>86472873</v>
      </c>
      <c r="B31" s="74">
        <f t="shared" si="0"/>
        <v>6.742168208273765</v>
      </c>
      <c r="C31" s="75" t="s">
        <v>57</v>
      </c>
      <c r="D31" s="74">
        <f>D23+D30</f>
        <v>100862460</v>
      </c>
      <c r="E31" s="74">
        <f t="shared" si="1"/>
        <v>6.8043163976099414</v>
      </c>
      <c r="F31" s="74">
        <f>F23+F30</f>
        <v>23954000</v>
      </c>
      <c r="G31" s="74">
        <f t="shared" si="2"/>
        <v>1.5098178499371906</v>
      </c>
      <c r="H31" s="74">
        <f t="shared" si="4"/>
        <v>76908460</v>
      </c>
      <c r="I31" s="77">
        <f t="shared" si="3"/>
        <v>321.0672956499958</v>
      </c>
    </row>
    <row r="32" spans="1:9" ht="22.5" customHeight="1">
      <c r="A32" s="73">
        <v>1571541</v>
      </c>
      <c r="B32" s="74">
        <f t="shared" si="0"/>
        <v>0.12253084002654521</v>
      </c>
      <c r="C32" s="75" t="s">
        <v>58</v>
      </c>
      <c r="D32" s="74">
        <v>1958120</v>
      </c>
      <c r="E32" s="74">
        <f t="shared" si="1"/>
        <v>0.13209739306862017</v>
      </c>
      <c r="F32" s="74">
        <v>615000</v>
      </c>
      <c r="G32" s="74">
        <f t="shared" si="2"/>
        <v>0.03876337888082877</v>
      </c>
      <c r="H32" s="74">
        <f t="shared" si="4"/>
        <v>1343120</v>
      </c>
      <c r="I32" s="77">
        <f t="shared" si="3"/>
        <v>218.39349593495933</v>
      </c>
    </row>
    <row r="33" spans="1:9" ht="22.5" customHeight="1" thickBot="1">
      <c r="A33" s="78">
        <f>A31-A32</f>
        <v>84901332</v>
      </c>
      <c r="B33" s="79">
        <f t="shared" si="0"/>
        <v>6.61963736824722</v>
      </c>
      <c r="C33" s="80" t="s">
        <v>59</v>
      </c>
      <c r="D33" s="79">
        <f>D31-D32</f>
        <v>98904340</v>
      </c>
      <c r="E33" s="79">
        <f t="shared" si="1"/>
        <v>6.672219004541321</v>
      </c>
      <c r="F33" s="79">
        <f>F31-F32</f>
        <v>23339000</v>
      </c>
      <c r="G33" s="79">
        <f t="shared" si="2"/>
        <v>1.471054471056362</v>
      </c>
      <c r="H33" s="79">
        <f t="shared" si="4"/>
        <v>75565340</v>
      </c>
      <c r="I33" s="81">
        <f t="shared" si="3"/>
        <v>323.7728265992545</v>
      </c>
    </row>
    <row r="34" spans="1:7" ht="24" customHeight="1">
      <c r="A34" s="24"/>
      <c r="B34" s="25"/>
      <c r="C34" s="26"/>
      <c r="D34" s="26"/>
      <c r="E34" s="26"/>
      <c r="F34" s="27"/>
      <c r="G34" s="27"/>
    </row>
    <row r="35" spans="1:7" ht="24" customHeight="1">
      <c r="A35" s="28"/>
      <c r="B35" s="29"/>
      <c r="C35" s="13"/>
      <c r="D35" s="23"/>
      <c r="E35" s="23"/>
      <c r="F35" s="30"/>
      <c r="G35" s="23"/>
    </row>
    <row r="36" ht="24" customHeight="1">
      <c r="F36" s="30"/>
    </row>
    <row r="37" ht="24" customHeight="1">
      <c r="F37" s="30"/>
    </row>
    <row r="38" ht="24" customHeight="1">
      <c r="F38" s="30"/>
    </row>
    <row r="39" ht="24" customHeight="1">
      <c r="F39" s="30"/>
    </row>
    <row r="40" ht="24" customHeight="1">
      <c r="F40" s="30"/>
    </row>
    <row r="41" ht="24" customHeight="1">
      <c r="F41" s="30"/>
    </row>
    <row r="42" ht="24" customHeight="1">
      <c r="F42" s="30"/>
    </row>
    <row r="43" ht="24" customHeight="1">
      <c r="F43" s="30"/>
    </row>
    <row r="44" ht="24" customHeight="1">
      <c r="F44" s="30"/>
    </row>
    <row r="45" ht="24" customHeight="1">
      <c r="F45" s="30"/>
    </row>
    <row r="46" ht="24" customHeight="1">
      <c r="F46" s="30"/>
    </row>
    <row r="47" ht="24" customHeight="1">
      <c r="F47" s="30"/>
    </row>
    <row r="48" ht="24" customHeight="1">
      <c r="F48" s="30"/>
    </row>
    <row r="49" ht="24" customHeight="1">
      <c r="F49" s="30"/>
    </row>
    <row r="50" ht="24" customHeight="1">
      <c r="F50" s="30"/>
    </row>
    <row r="51" ht="24" customHeight="1">
      <c r="F51" s="30"/>
    </row>
    <row r="52" ht="24" customHeight="1">
      <c r="F52" s="30"/>
    </row>
    <row r="53" ht="24" customHeight="1">
      <c r="F53" s="30"/>
    </row>
    <row r="54" ht="24" customHeight="1">
      <c r="F54" s="30"/>
    </row>
    <row r="55" ht="24" customHeight="1">
      <c r="F55" s="30"/>
    </row>
    <row r="56" ht="24" customHeight="1">
      <c r="F56" s="30"/>
    </row>
    <row r="57" ht="24" customHeight="1">
      <c r="F57" s="30"/>
    </row>
    <row r="58" ht="24" customHeight="1">
      <c r="F58" s="30"/>
    </row>
    <row r="59" ht="24" customHeight="1">
      <c r="F59" s="30"/>
    </row>
    <row r="60" ht="24" customHeight="1">
      <c r="F60" s="30"/>
    </row>
    <row r="61" ht="24" customHeight="1">
      <c r="F61" s="30"/>
    </row>
  </sheetData>
  <mergeCells count="13">
    <mergeCell ref="C3:G3"/>
    <mergeCell ref="H3:I3"/>
    <mergeCell ref="H2:I2"/>
    <mergeCell ref="A1:I1"/>
    <mergeCell ref="A2:G2"/>
    <mergeCell ref="A5:A6"/>
    <mergeCell ref="B5:B6"/>
    <mergeCell ref="C4:C6"/>
    <mergeCell ref="D4:I4"/>
    <mergeCell ref="D5:E5"/>
    <mergeCell ref="A4:B4"/>
    <mergeCell ref="F5:G5"/>
    <mergeCell ref="H5:I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Q36"/>
  <sheetViews>
    <sheetView showGridLines="0" showZeros="0" workbookViewId="0" topLeftCell="A1">
      <pane xSplit="3" ySplit="5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0" sqref="B20"/>
    </sheetView>
  </sheetViews>
  <sheetFormatPr defaultColWidth="9.00390625" defaultRowHeight="16.5"/>
  <cols>
    <col min="1" max="1" width="16.125" style="5" customWidth="1"/>
    <col min="2" max="2" width="11.625" style="5" customWidth="1"/>
    <col min="3" max="3" width="5.50390625" style="5" customWidth="1"/>
    <col min="4" max="4" width="12.625" style="5" customWidth="1"/>
    <col min="5" max="5" width="5.625" style="5" customWidth="1"/>
    <col min="6" max="6" width="12.625" style="5" customWidth="1"/>
    <col min="7" max="7" width="5.625" style="5" customWidth="1"/>
    <col min="8" max="8" width="12.625" style="5" customWidth="1"/>
    <col min="9" max="9" width="6.625" style="5" customWidth="1"/>
    <col min="10" max="16384" width="10.00390625" style="5" customWidth="1"/>
  </cols>
  <sheetData>
    <row r="1" spans="1:12" ht="30.75" customHeight="1">
      <c r="A1" s="151" t="s">
        <v>39</v>
      </c>
      <c r="B1" s="190"/>
      <c r="C1" s="190"/>
      <c r="D1" s="190"/>
      <c r="E1" s="190"/>
      <c r="F1" s="190"/>
      <c r="G1" s="190"/>
      <c r="H1" s="190"/>
      <c r="I1" s="190"/>
      <c r="J1" s="4"/>
      <c r="K1" s="4"/>
      <c r="L1" s="4"/>
    </row>
    <row r="2" spans="1:17" ht="24.75" customHeight="1">
      <c r="A2" s="76" t="s">
        <v>40</v>
      </c>
      <c r="B2" s="184"/>
      <c r="C2" s="184"/>
      <c r="D2" s="184"/>
      <c r="E2" s="184"/>
      <c r="F2" s="184"/>
      <c r="G2" s="184"/>
      <c r="H2" s="149" t="s">
        <v>60</v>
      </c>
      <c r="I2" s="150"/>
      <c r="J2" s="82"/>
      <c r="K2" s="83"/>
      <c r="L2" s="84"/>
      <c r="M2" s="85"/>
      <c r="N2" s="85"/>
      <c r="O2" s="85"/>
      <c r="P2" s="85"/>
      <c r="Q2" s="85"/>
    </row>
    <row r="3" spans="1:17" ht="24" customHeight="1" thickBot="1">
      <c r="A3" s="7"/>
      <c r="B3" s="7"/>
      <c r="C3" s="191" t="s">
        <v>61</v>
      </c>
      <c r="D3" s="192"/>
      <c r="E3" s="192"/>
      <c r="F3" s="192"/>
      <c r="G3" s="192"/>
      <c r="H3" s="183" t="s">
        <v>62</v>
      </c>
      <c r="I3" s="183"/>
      <c r="J3" s="86"/>
      <c r="K3" s="87"/>
      <c r="L3" s="88"/>
      <c r="M3" s="85"/>
      <c r="N3" s="85"/>
      <c r="O3" s="89"/>
      <c r="P3" s="85"/>
      <c r="Q3" s="85"/>
    </row>
    <row r="4" spans="1:12" ht="33.75" customHeight="1">
      <c r="A4" s="187" t="s">
        <v>63</v>
      </c>
      <c r="B4" s="185" t="s">
        <v>169</v>
      </c>
      <c r="C4" s="185"/>
      <c r="D4" s="185" t="s">
        <v>64</v>
      </c>
      <c r="E4" s="189"/>
      <c r="F4" s="185" t="s">
        <v>65</v>
      </c>
      <c r="G4" s="189"/>
      <c r="H4" s="185" t="s">
        <v>18</v>
      </c>
      <c r="I4" s="186"/>
      <c r="J4" s="9"/>
      <c r="K4" s="9"/>
      <c r="L4" s="9"/>
    </row>
    <row r="5" spans="1:9" ht="33.75" customHeight="1">
      <c r="A5" s="188"/>
      <c r="B5" s="90" t="s">
        <v>66</v>
      </c>
      <c r="C5" s="90" t="s">
        <v>26</v>
      </c>
      <c r="D5" s="90" t="s">
        <v>66</v>
      </c>
      <c r="E5" s="90" t="s">
        <v>26</v>
      </c>
      <c r="F5" s="90" t="s">
        <v>66</v>
      </c>
      <c r="G5" s="90" t="s">
        <v>26</v>
      </c>
      <c r="H5" s="90" t="s">
        <v>68</v>
      </c>
      <c r="I5" s="91" t="s">
        <v>69</v>
      </c>
    </row>
    <row r="6" spans="1:9" ht="22.5" customHeight="1">
      <c r="A6" s="92" t="s">
        <v>3</v>
      </c>
      <c r="B6" s="93">
        <f>D6+F6+H6</f>
        <v>1482330540</v>
      </c>
      <c r="C6" s="93">
        <f>B6/$B$6*100</f>
        <v>100</v>
      </c>
      <c r="D6" s="93">
        <f>SUM(D7:D11)</f>
        <v>1417671859</v>
      </c>
      <c r="E6" s="93">
        <f>D6/$D$6*100</f>
        <v>100</v>
      </c>
      <c r="F6" s="93">
        <f>SUM(F7:F11)</f>
        <v>60063993</v>
      </c>
      <c r="G6" s="93">
        <f aca="true" t="shared" si="0" ref="G6:G32">F6/$F$6*100</f>
        <v>100</v>
      </c>
      <c r="H6" s="93">
        <f>SUM(H7:H11)</f>
        <v>4594688</v>
      </c>
      <c r="I6" s="94">
        <f>H6/$H$6*100</f>
        <v>100</v>
      </c>
    </row>
    <row r="7" spans="1:9" ht="22.5" customHeight="1">
      <c r="A7" s="95" t="s">
        <v>49</v>
      </c>
      <c r="B7" s="3">
        <f aca="true" t="shared" si="1" ref="B7:B32">D7+F7+H7</f>
        <v>2814187</v>
      </c>
      <c r="C7" s="3">
        <f aca="true" t="shared" si="2" ref="C7:C32">B7/$B$6*100</f>
        <v>0.18984881738994597</v>
      </c>
      <c r="D7" s="3">
        <v>0</v>
      </c>
      <c r="E7" s="3">
        <f aca="true" t="shared" si="3" ref="E7:E32">D7/$D$6*100</f>
        <v>0</v>
      </c>
      <c r="F7" s="3">
        <v>0</v>
      </c>
      <c r="G7" s="3">
        <f t="shared" si="0"/>
        <v>0</v>
      </c>
      <c r="H7" s="3">
        <v>2814187</v>
      </c>
      <c r="I7" s="10">
        <f aca="true" t="shared" si="4" ref="I7:I32">H7/$H$6*100</f>
        <v>61.24870720275239</v>
      </c>
    </row>
    <row r="8" spans="1:9" ht="22.5" customHeight="1">
      <c r="A8" s="95" t="s">
        <v>4</v>
      </c>
      <c r="B8" s="3">
        <f t="shared" si="1"/>
        <v>45256322</v>
      </c>
      <c r="C8" s="3">
        <f t="shared" si="2"/>
        <v>3.0530519866372043</v>
      </c>
      <c r="D8" s="3">
        <v>0</v>
      </c>
      <c r="E8" s="3">
        <f t="shared" si="3"/>
        <v>0</v>
      </c>
      <c r="F8" s="3">
        <v>45256322</v>
      </c>
      <c r="G8" s="3">
        <f t="shared" si="0"/>
        <v>75.34684215882884</v>
      </c>
      <c r="H8" s="3">
        <v>0</v>
      </c>
      <c r="I8" s="10">
        <f t="shared" si="4"/>
        <v>0</v>
      </c>
    </row>
    <row r="9" spans="1:9" ht="22.5" customHeight="1">
      <c r="A9" s="95" t="s">
        <v>50</v>
      </c>
      <c r="B9" s="3">
        <f t="shared" si="1"/>
        <v>1222097943</v>
      </c>
      <c r="C9" s="3">
        <f t="shared" si="2"/>
        <v>82.44436109371395</v>
      </c>
      <c r="D9" s="3">
        <v>1222097943</v>
      </c>
      <c r="E9" s="3">
        <f t="shared" si="3"/>
        <v>86.20457091262612</v>
      </c>
      <c r="F9" s="3">
        <v>0</v>
      </c>
      <c r="G9" s="3">
        <f t="shared" si="0"/>
        <v>0</v>
      </c>
      <c r="H9" s="3">
        <v>0</v>
      </c>
      <c r="I9" s="10">
        <f t="shared" si="4"/>
        <v>0</v>
      </c>
    </row>
    <row r="10" spans="1:9" ht="22.5" customHeight="1">
      <c r="A10" s="95" t="s">
        <v>19</v>
      </c>
      <c r="B10" s="3">
        <f t="shared" si="1"/>
        <v>0</v>
      </c>
      <c r="C10" s="3">
        <f t="shared" si="2"/>
        <v>0</v>
      </c>
      <c r="D10" s="3">
        <v>0</v>
      </c>
      <c r="E10" s="3">
        <f t="shared" si="3"/>
        <v>0</v>
      </c>
      <c r="F10" s="3">
        <v>0</v>
      </c>
      <c r="G10" s="3">
        <f t="shared" si="0"/>
        <v>0</v>
      </c>
      <c r="H10" s="3">
        <v>0</v>
      </c>
      <c r="I10" s="10">
        <f t="shared" si="4"/>
        <v>0</v>
      </c>
    </row>
    <row r="11" spans="1:9" ht="22.5" customHeight="1">
      <c r="A11" s="95" t="s">
        <v>5</v>
      </c>
      <c r="B11" s="3">
        <f t="shared" si="1"/>
        <v>212162088</v>
      </c>
      <c r="C11" s="3">
        <f t="shared" si="2"/>
        <v>14.312738102258892</v>
      </c>
      <c r="D11" s="3">
        <v>195573916</v>
      </c>
      <c r="E11" s="3">
        <f t="shared" si="3"/>
        <v>13.79542908737388</v>
      </c>
      <c r="F11" s="3">
        <v>14807671</v>
      </c>
      <c r="G11" s="3">
        <f t="shared" si="0"/>
        <v>24.653157841171165</v>
      </c>
      <c r="H11" s="3">
        <v>1780501</v>
      </c>
      <c r="I11" s="10">
        <f t="shared" si="4"/>
        <v>38.75129279724761</v>
      </c>
    </row>
    <row r="12" spans="1:9" ht="22.5" customHeight="1">
      <c r="A12" s="95" t="s">
        <v>6</v>
      </c>
      <c r="B12" s="3">
        <f t="shared" si="1"/>
        <v>1358467028</v>
      </c>
      <c r="C12" s="3">
        <f t="shared" si="2"/>
        <v>91.64400188368244</v>
      </c>
      <c r="D12" s="3">
        <f>SUM(D13:D16)</f>
        <v>1302353173</v>
      </c>
      <c r="E12" s="3">
        <f t="shared" si="3"/>
        <v>91.86562918154108</v>
      </c>
      <c r="F12" s="3">
        <f>SUM(F13:F16)</f>
        <v>54105415</v>
      </c>
      <c r="G12" s="3">
        <f t="shared" si="0"/>
        <v>90.07961725088774</v>
      </c>
      <c r="H12" s="3">
        <f>SUM(H13:H16)</f>
        <v>2008440</v>
      </c>
      <c r="I12" s="10">
        <f t="shared" si="4"/>
        <v>43.71221723868955</v>
      </c>
    </row>
    <row r="13" spans="1:9" ht="22.5" customHeight="1">
      <c r="A13" s="95" t="s">
        <v>51</v>
      </c>
      <c r="B13" s="3">
        <f t="shared" si="1"/>
        <v>2008440</v>
      </c>
      <c r="C13" s="3">
        <f>B13/$B$6*100</f>
        <v>0.13549204754291846</v>
      </c>
      <c r="D13" s="3">
        <v>0</v>
      </c>
      <c r="E13" s="3">
        <f>D13/$D$6*100</f>
        <v>0</v>
      </c>
      <c r="F13" s="3">
        <v>0</v>
      </c>
      <c r="G13" s="3">
        <f>F13/$F$6*100</f>
        <v>0</v>
      </c>
      <c r="H13" s="3">
        <v>2008440</v>
      </c>
      <c r="I13" s="10">
        <f>H13/$H$6*100</f>
        <v>43.71221723868955</v>
      </c>
    </row>
    <row r="14" spans="1:9" ht="22.5" customHeight="1">
      <c r="A14" s="95" t="s">
        <v>7</v>
      </c>
      <c r="B14" s="3">
        <f t="shared" si="1"/>
        <v>53364735</v>
      </c>
      <c r="C14" s="3">
        <f t="shared" si="2"/>
        <v>3.600056367994685</v>
      </c>
      <c r="D14" s="3">
        <v>0</v>
      </c>
      <c r="E14" s="3">
        <f t="shared" si="3"/>
        <v>0</v>
      </c>
      <c r="F14" s="3">
        <v>53364735</v>
      </c>
      <c r="G14" s="3">
        <f t="shared" si="0"/>
        <v>88.84646580189899</v>
      </c>
      <c r="H14" s="3">
        <v>0</v>
      </c>
      <c r="I14" s="10">
        <f t="shared" si="4"/>
        <v>0</v>
      </c>
    </row>
    <row r="15" spans="1:9" ht="22.5" customHeight="1">
      <c r="A15" s="95" t="s">
        <v>52</v>
      </c>
      <c r="B15" s="3">
        <f t="shared" si="1"/>
        <v>1237816406</v>
      </c>
      <c r="C15" s="3">
        <f t="shared" si="2"/>
        <v>83.50474962217265</v>
      </c>
      <c r="D15" s="3">
        <f>1241706444-3890038</f>
        <v>1237816406</v>
      </c>
      <c r="E15" s="3">
        <f t="shared" si="3"/>
        <v>87.31332276519427</v>
      </c>
      <c r="F15" s="3">
        <v>0</v>
      </c>
      <c r="G15" s="3">
        <f t="shared" si="0"/>
        <v>0</v>
      </c>
      <c r="H15" s="3">
        <v>0</v>
      </c>
      <c r="I15" s="10">
        <f t="shared" si="4"/>
        <v>0</v>
      </c>
    </row>
    <row r="16" spans="1:9" ht="22.5" customHeight="1">
      <c r="A16" s="95" t="s">
        <v>8</v>
      </c>
      <c r="B16" s="3">
        <f t="shared" si="1"/>
        <v>65277447</v>
      </c>
      <c r="C16" s="3">
        <f t="shared" si="2"/>
        <v>4.403703845972168</v>
      </c>
      <c r="D16" s="3">
        <f>65148718-611951</f>
        <v>64536767</v>
      </c>
      <c r="E16" s="3">
        <f t="shared" si="3"/>
        <v>4.552306416346803</v>
      </c>
      <c r="F16" s="3">
        <v>740680</v>
      </c>
      <c r="G16" s="3">
        <f t="shared" si="0"/>
        <v>1.2331514489887478</v>
      </c>
      <c r="H16" s="3">
        <v>0</v>
      </c>
      <c r="I16" s="10">
        <f t="shared" si="4"/>
        <v>0</v>
      </c>
    </row>
    <row r="17" spans="1:9" ht="22.5" customHeight="1">
      <c r="A17" s="95" t="s">
        <v>53</v>
      </c>
      <c r="B17" s="3">
        <f t="shared" si="1"/>
        <v>123863512</v>
      </c>
      <c r="C17" s="3">
        <f t="shared" si="2"/>
        <v>8.355998116317567</v>
      </c>
      <c r="D17" s="3">
        <f>D6-D12</f>
        <v>115318686</v>
      </c>
      <c r="E17" s="3">
        <f t="shared" si="3"/>
        <v>8.134370818458914</v>
      </c>
      <c r="F17" s="3">
        <f>F6-F12</f>
        <v>5958578</v>
      </c>
      <c r="G17" s="3">
        <f t="shared" si="0"/>
        <v>9.920382749112267</v>
      </c>
      <c r="H17" s="3">
        <f>H6-H12</f>
        <v>2586248</v>
      </c>
      <c r="I17" s="10">
        <f t="shared" si="4"/>
        <v>56.28778276131045</v>
      </c>
    </row>
    <row r="18" spans="1:9" ht="22.5" customHeight="1">
      <c r="A18" s="95" t="s">
        <v>9</v>
      </c>
      <c r="B18" s="3">
        <f t="shared" si="1"/>
        <v>34931271</v>
      </c>
      <c r="C18" s="3">
        <f t="shared" si="2"/>
        <v>2.3565102423107334</v>
      </c>
      <c r="D18" s="3">
        <f>SUM(D19:D21)</f>
        <v>29055140</v>
      </c>
      <c r="E18" s="3">
        <f t="shared" si="3"/>
        <v>2.0494968434017564</v>
      </c>
      <c r="F18" s="3">
        <f>SUM(F19:F21)</f>
        <v>0</v>
      </c>
      <c r="G18" s="3">
        <f t="shared" si="0"/>
        <v>0</v>
      </c>
      <c r="H18" s="3">
        <f>SUM(H19:H21)</f>
        <v>5876131</v>
      </c>
      <c r="I18" s="10">
        <f t="shared" si="4"/>
        <v>127.8896630195565</v>
      </c>
    </row>
    <row r="19" spans="1:9" ht="22.5" customHeight="1">
      <c r="A19" s="95" t="s">
        <v>10</v>
      </c>
      <c r="B19" s="3">
        <f t="shared" si="1"/>
        <v>0</v>
      </c>
      <c r="C19" s="3">
        <f t="shared" si="2"/>
        <v>0</v>
      </c>
      <c r="D19" s="3">
        <v>0</v>
      </c>
      <c r="E19" s="3">
        <f t="shared" si="3"/>
        <v>0</v>
      </c>
      <c r="F19" s="3">
        <v>0</v>
      </c>
      <c r="G19" s="3">
        <f t="shared" si="0"/>
        <v>0</v>
      </c>
      <c r="H19" s="3">
        <v>0</v>
      </c>
      <c r="I19" s="10">
        <f t="shared" si="4"/>
        <v>0</v>
      </c>
    </row>
    <row r="20" spans="1:9" ht="22.5" customHeight="1">
      <c r="A20" s="95" t="s">
        <v>11</v>
      </c>
      <c r="B20" s="3">
        <f t="shared" si="1"/>
        <v>34931271</v>
      </c>
      <c r="C20" s="3">
        <f t="shared" si="2"/>
        <v>2.3565102423107334</v>
      </c>
      <c r="D20" s="3">
        <f>29909418-854278</f>
        <v>29055140</v>
      </c>
      <c r="E20" s="3">
        <f t="shared" si="3"/>
        <v>2.0494968434017564</v>
      </c>
      <c r="F20" s="3">
        <v>0</v>
      </c>
      <c r="G20" s="3">
        <f t="shared" si="0"/>
        <v>0</v>
      </c>
      <c r="H20" s="3">
        <v>5876131</v>
      </c>
      <c r="I20" s="10">
        <f t="shared" si="4"/>
        <v>127.8896630195565</v>
      </c>
    </row>
    <row r="21" spans="1:9" ht="22.5" customHeight="1">
      <c r="A21" s="95" t="s">
        <v>54</v>
      </c>
      <c r="B21" s="3">
        <f t="shared" si="1"/>
        <v>0</v>
      </c>
      <c r="C21" s="3">
        <f t="shared" si="2"/>
        <v>0</v>
      </c>
      <c r="D21" s="3">
        <v>0</v>
      </c>
      <c r="E21" s="3">
        <f t="shared" si="3"/>
        <v>0</v>
      </c>
      <c r="F21" s="3">
        <v>0</v>
      </c>
      <c r="G21" s="3">
        <f t="shared" si="0"/>
        <v>0</v>
      </c>
      <c r="H21" s="3">
        <v>0</v>
      </c>
      <c r="I21" s="10">
        <f t="shared" si="4"/>
        <v>0</v>
      </c>
    </row>
    <row r="22" spans="1:9" ht="22.5" customHeight="1">
      <c r="A22" s="95" t="s">
        <v>55</v>
      </c>
      <c r="B22" s="3">
        <f t="shared" si="1"/>
        <v>88932241</v>
      </c>
      <c r="C22" s="3">
        <f t="shared" si="2"/>
        <v>5.9994878740068325</v>
      </c>
      <c r="D22" s="3">
        <f>D17-D18</f>
        <v>86263546</v>
      </c>
      <c r="E22" s="3">
        <f t="shared" si="3"/>
        <v>6.084873975057158</v>
      </c>
      <c r="F22" s="3">
        <f>F17-F18</f>
        <v>5958578</v>
      </c>
      <c r="G22" s="3">
        <f t="shared" si="0"/>
        <v>9.920382749112267</v>
      </c>
      <c r="H22" s="3">
        <f>H17-H18</f>
        <v>-3289883</v>
      </c>
      <c r="I22" s="10">
        <f t="shared" si="4"/>
        <v>-71.60188025824604</v>
      </c>
    </row>
    <row r="23" spans="1:9" ht="22.5" customHeight="1">
      <c r="A23" s="95" t="s">
        <v>12</v>
      </c>
      <c r="B23" s="3">
        <f t="shared" si="1"/>
        <v>17466612</v>
      </c>
      <c r="C23" s="3">
        <f t="shared" si="2"/>
        <v>1.1783209971508783</v>
      </c>
      <c r="D23" s="3">
        <f>SUM(D24:D25)</f>
        <v>15547233</v>
      </c>
      <c r="E23" s="3">
        <f t="shared" si="3"/>
        <v>1.0966735991336343</v>
      </c>
      <c r="F23" s="3">
        <f>SUM(F24:F25)</f>
        <v>1913902</v>
      </c>
      <c r="G23" s="3">
        <f t="shared" si="0"/>
        <v>3.186438171035349</v>
      </c>
      <c r="H23" s="3">
        <f>SUM(H24:H25)</f>
        <v>5477</v>
      </c>
      <c r="I23" s="10">
        <f t="shared" si="4"/>
        <v>0.11920287079340317</v>
      </c>
    </row>
    <row r="24" spans="1:9" ht="22.5" customHeight="1">
      <c r="A24" s="95" t="s">
        <v>13</v>
      </c>
      <c r="B24" s="3">
        <f t="shared" si="1"/>
        <v>6088652</v>
      </c>
      <c r="C24" s="3">
        <f t="shared" si="2"/>
        <v>0.41074860401918184</v>
      </c>
      <c r="D24" s="3">
        <v>5101251</v>
      </c>
      <c r="E24" s="3">
        <f t="shared" si="3"/>
        <v>0.35983298727523094</v>
      </c>
      <c r="F24" s="3">
        <v>981924</v>
      </c>
      <c r="G24" s="3">
        <f t="shared" si="0"/>
        <v>1.6347964078911636</v>
      </c>
      <c r="H24" s="3">
        <v>5477</v>
      </c>
      <c r="I24" s="10">
        <f t="shared" si="4"/>
        <v>0.11920287079340317</v>
      </c>
    </row>
    <row r="25" spans="1:9" ht="22.5" customHeight="1">
      <c r="A25" s="95" t="s">
        <v>14</v>
      </c>
      <c r="B25" s="3">
        <f t="shared" si="1"/>
        <v>11377960</v>
      </c>
      <c r="C25" s="3">
        <f t="shared" si="2"/>
        <v>0.7675723931316966</v>
      </c>
      <c r="D25" s="3">
        <v>10445982</v>
      </c>
      <c r="E25" s="3">
        <f t="shared" si="3"/>
        <v>0.7368406118584032</v>
      </c>
      <c r="F25" s="3">
        <v>931978</v>
      </c>
      <c r="G25" s="3">
        <f t="shared" si="0"/>
        <v>1.5516417631441852</v>
      </c>
      <c r="H25" s="3">
        <v>0</v>
      </c>
      <c r="I25" s="10">
        <f t="shared" si="4"/>
        <v>0</v>
      </c>
    </row>
    <row r="26" spans="1:9" ht="22.5" customHeight="1">
      <c r="A26" s="95" t="s">
        <v>15</v>
      </c>
      <c r="B26" s="3">
        <f t="shared" si="1"/>
        <v>5536393</v>
      </c>
      <c r="C26" s="3">
        <f t="shared" si="2"/>
        <v>0.3734924735477689</v>
      </c>
      <c r="D26" s="3">
        <f>SUM(D27:D28)</f>
        <v>5536393</v>
      </c>
      <c r="E26" s="3">
        <f t="shared" si="3"/>
        <v>0.39052711421564584</v>
      </c>
      <c r="F26" s="3">
        <f>SUM(F27:F28)</f>
        <v>0</v>
      </c>
      <c r="G26" s="3">
        <f t="shared" si="0"/>
        <v>0</v>
      </c>
      <c r="H26" s="3">
        <f>SUM(H27:H28)</f>
        <v>0</v>
      </c>
      <c r="I26" s="10">
        <f t="shared" si="4"/>
        <v>0</v>
      </c>
    </row>
    <row r="27" spans="1:9" ht="22.5" customHeight="1">
      <c r="A27" s="95" t="s">
        <v>16</v>
      </c>
      <c r="B27" s="3">
        <f t="shared" si="1"/>
        <v>0</v>
      </c>
      <c r="C27" s="3">
        <f t="shared" si="2"/>
        <v>0</v>
      </c>
      <c r="D27" s="3">
        <v>0</v>
      </c>
      <c r="E27" s="3">
        <f t="shared" si="3"/>
        <v>0</v>
      </c>
      <c r="F27" s="3">
        <v>0</v>
      </c>
      <c r="G27" s="3">
        <f t="shared" si="0"/>
        <v>0</v>
      </c>
      <c r="H27" s="3">
        <v>0</v>
      </c>
      <c r="I27" s="10">
        <f t="shared" si="4"/>
        <v>0</v>
      </c>
    </row>
    <row r="28" spans="1:9" ht="22.5" customHeight="1">
      <c r="A28" s="95" t="s">
        <v>17</v>
      </c>
      <c r="B28" s="3">
        <f t="shared" si="1"/>
        <v>5536393</v>
      </c>
      <c r="C28" s="3">
        <f t="shared" si="2"/>
        <v>0.3734924735477689</v>
      </c>
      <c r="D28" s="3">
        <v>5536393</v>
      </c>
      <c r="E28" s="3">
        <f t="shared" si="3"/>
        <v>0.39052711421564584</v>
      </c>
      <c r="F28" s="3">
        <v>0</v>
      </c>
      <c r="G28" s="3">
        <f t="shared" si="0"/>
        <v>0</v>
      </c>
      <c r="H28" s="3">
        <v>0</v>
      </c>
      <c r="I28" s="10">
        <f t="shared" si="4"/>
        <v>0</v>
      </c>
    </row>
    <row r="29" spans="1:9" ht="22.5" customHeight="1">
      <c r="A29" s="95" t="s">
        <v>56</v>
      </c>
      <c r="B29" s="3">
        <f t="shared" si="1"/>
        <v>11930219</v>
      </c>
      <c r="C29" s="3">
        <f t="shared" si="2"/>
        <v>0.8048285236031094</v>
      </c>
      <c r="D29" s="3">
        <f>D23-D26</f>
        <v>10010840</v>
      </c>
      <c r="E29" s="3">
        <f t="shared" si="3"/>
        <v>0.7061464849179884</v>
      </c>
      <c r="F29" s="3">
        <f>F23-F26</f>
        <v>1913902</v>
      </c>
      <c r="G29" s="3">
        <f t="shared" si="0"/>
        <v>3.186438171035349</v>
      </c>
      <c r="H29" s="3">
        <f>H23-H26</f>
        <v>5477</v>
      </c>
      <c r="I29" s="10">
        <f t="shared" si="4"/>
        <v>0.11920287079340317</v>
      </c>
    </row>
    <row r="30" spans="1:9" ht="22.5" customHeight="1">
      <c r="A30" s="95" t="s">
        <v>57</v>
      </c>
      <c r="B30" s="3">
        <f t="shared" si="1"/>
        <v>100862460</v>
      </c>
      <c r="C30" s="3">
        <f t="shared" si="2"/>
        <v>6.8043163976099414</v>
      </c>
      <c r="D30" s="3">
        <f>D22+D29</f>
        <v>96274386</v>
      </c>
      <c r="E30" s="3">
        <f t="shared" si="3"/>
        <v>6.791020459975146</v>
      </c>
      <c r="F30" s="3">
        <f>F22+F29</f>
        <v>7872480</v>
      </c>
      <c r="G30" s="3">
        <f t="shared" si="0"/>
        <v>13.106820920147616</v>
      </c>
      <c r="H30" s="3">
        <f>H22+H29</f>
        <v>-3284406</v>
      </c>
      <c r="I30" s="10">
        <f t="shared" si="4"/>
        <v>-71.48267738745264</v>
      </c>
    </row>
    <row r="31" spans="1:9" ht="22.5" customHeight="1">
      <c r="A31" s="95" t="s">
        <v>58</v>
      </c>
      <c r="B31" s="3">
        <f t="shared" si="1"/>
        <v>1958120</v>
      </c>
      <c r="C31" s="3">
        <f t="shared" si="2"/>
        <v>0.13209739306862017</v>
      </c>
      <c r="D31" s="3">
        <v>0</v>
      </c>
      <c r="E31" s="3">
        <f t="shared" si="3"/>
        <v>0</v>
      </c>
      <c r="F31" s="3">
        <v>1958120</v>
      </c>
      <c r="G31" s="3">
        <f t="shared" si="0"/>
        <v>3.260056320264955</v>
      </c>
      <c r="H31" s="3">
        <v>0</v>
      </c>
      <c r="I31" s="10">
        <f t="shared" si="4"/>
        <v>0</v>
      </c>
    </row>
    <row r="32" spans="1:9" ht="22.5" customHeight="1" thickBot="1">
      <c r="A32" s="96" t="s">
        <v>59</v>
      </c>
      <c r="B32" s="14">
        <f t="shared" si="1"/>
        <v>98904340</v>
      </c>
      <c r="C32" s="14">
        <f t="shared" si="2"/>
        <v>6.672219004541321</v>
      </c>
      <c r="D32" s="14">
        <f>D30-D31</f>
        <v>96274386</v>
      </c>
      <c r="E32" s="14">
        <f t="shared" si="3"/>
        <v>6.791020459975146</v>
      </c>
      <c r="F32" s="14">
        <f>F30-F31</f>
        <v>5914360</v>
      </c>
      <c r="G32" s="14">
        <f t="shared" si="0"/>
        <v>9.846764599882663</v>
      </c>
      <c r="H32" s="14">
        <f>H30-H31</f>
        <v>-3284406</v>
      </c>
      <c r="I32" s="97">
        <f t="shared" si="4"/>
        <v>-71.48267738745264</v>
      </c>
    </row>
    <row r="33" spans="1:7" ht="16.5">
      <c r="A33" s="9"/>
      <c r="B33" s="9"/>
      <c r="C33" s="9"/>
      <c r="D33" s="9"/>
      <c r="E33" s="9"/>
      <c r="F33" s="9"/>
      <c r="G33" s="9"/>
    </row>
    <row r="34" spans="1:7" ht="16.5">
      <c r="A34" s="9"/>
      <c r="B34" s="9"/>
      <c r="C34" s="9"/>
      <c r="D34" s="9"/>
      <c r="E34" s="9"/>
      <c r="F34" s="9"/>
      <c r="G34" s="9"/>
    </row>
    <row r="35" spans="1:7" ht="16.5">
      <c r="A35" s="9"/>
      <c r="B35" s="9"/>
      <c r="C35" s="9"/>
      <c r="D35" s="9"/>
      <c r="E35" s="9"/>
      <c r="F35" s="9"/>
      <c r="G35" s="9"/>
    </row>
    <row r="36" spans="1:7" ht="16.5">
      <c r="A36" s="9"/>
      <c r="B36" s="9"/>
      <c r="C36" s="9"/>
      <c r="D36" s="9"/>
      <c r="E36" s="9"/>
      <c r="F36" s="9"/>
      <c r="G36" s="9"/>
    </row>
  </sheetData>
  <mergeCells count="10">
    <mergeCell ref="A1:I1"/>
    <mergeCell ref="A2:G2"/>
    <mergeCell ref="H2:I2"/>
    <mergeCell ref="C3:G3"/>
    <mergeCell ref="H3:I3"/>
    <mergeCell ref="H4:I4"/>
    <mergeCell ref="A4:A5"/>
    <mergeCell ref="B4:C4"/>
    <mergeCell ref="D4:E4"/>
    <mergeCell ref="F4:G4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D9" sqref="D9"/>
    </sheetView>
  </sheetViews>
  <sheetFormatPr defaultColWidth="9.00390625" defaultRowHeight="21" customHeight="1"/>
  <cols>
    <col min="1" max="1" width="20.625" style="32" customWidth="1"/>
    <col min="2" max="2" width="15.625" style="32" customWidth="1"/>
    <col min="3" max="3" width="7.125" style="32" customWidth="1"/>
    <col min="4" max="4" width="15.625" style="32" customWidth="1"/>
    <col min="5" max="5" width="7.125" style="32" customWidth="1"/>
    <col min="6" max="6" width="15.625" style="32" customWidth="1"/>
    <col min="7" max="7" width="7.125" style="32" customWidth="1"/>
    <col min="8" max="16384" width="10.00390625" style="32" customWidth="1"/>
  </cols>
  <sheetData>
    <row r="1" spans="1:7" ht="30" customHeight="1">
      <c r="A1" s="193" t="s">
        <v>70</v>
      </c>
      <c r="B1" s="194"/>
      <c r="C1" s="194"/>
      <c r="D1" s="194"/>
      <c r="E1" s="194"/>
      <c r="F1" s="194"/>
      <c r="G1" s="194"/>
    </row>
    <row r="2" spans="1:8" s="2" customFormat="1" ht="25.5" customHeight="1">
      <c r="A2" s="195" t="s">
        <v>71</v>
      </c>
      <c r="B2" s="152"/>
      <c r="C2" s="152"/>
      <c r="D2" s="152"/>
      <c r="E2" s="152"/>
      <c r="F2" s="33" t="s">
        <v>72</v>
      </c>
      <c r="G2" s="33"/>
      <c r="H2" s="1"/>
    </row>
    <row r="3" spans="1:8" s="35" customFormat="1" ht="21.75" customHeight="1" thickBot="1">
      <c r="A3" s="196" t="s">
        <v>73</v>
      </c>
      <c r="B3" s="197"/>
      <c r="C3" s="197"/>
      <c r="D3" s="197"/>
      <c r="E3" s="197"/>
      <c r="F3" s="31"/>
      <c r="G3" s="12" t="s">
        <v>0</v>
      </c>
      <c r="H3" s="34"/>
    </row>
    <row r="4" spans="1:7" ht="31.5" customHeight="1">
      <c r="A4" s="198" t="s">
        <v>74</v>
      </c>
      <c r="B4" s="200" t="s">
        <v>75</v>
      </c>
      <c r="C4" s="201"/>
      <c r="D4" s="201" t="s">
        <v>172</v>
      </c>
      <c r="E4" s="201"/>
      <c r="F4" s="200" t="s">
        <v>76</v>
      </c>
      <c r="G4" s="202"/>
    </row>
    <row r="5" spans="1:7" ht="31.5" customHeight="1">
      <c r="A5" s="199"/>
      <c r="B5" s="99" t="s">
        <v>20</v>
      </c>
      <c r="C5" s="99" t="s">
        <v>2</v>
      </c>
      <c r="D5" s="99" t="s">
        <v>20</v>
      </c>
      <c r="E5" s="99" t="s">
        <v>2</v>
      </c>
      <c r="F5" s="99" t="s">
        <v>77</v>
      </c>
      <c r="G5" s="100" t="s">
        <v>2</v>
      </c>
    </row>
    <row r="6" spans="1:7" ht="24" customHeight="1">
      <c r="A6" s="101" t="s">
        <v>78</v>
      </c>
      <c r="B6" s="102">
        <f>SUM(B7:B13)</f>
        <v>316676000</v>
      </c>
      <c r="C6" s="102">
        <f aca="true" t="shared" si="0" ref="C6:C33">B6/$B$6*100</f>
        <v>100</v>
      </c>
      <c r="D6" s="102">
        <f>SUM(D7:D13)</f>
        <v>5267643914.5</v>
      </c>
      <c r="E6" s="102">
        <f aca="true" t="shared" si="1" ref="E6:E33">D6/D$6*100</f>
        <v>100</v>
      </c>
      <c r="F6" s="102">
        <f aca="true" t="shared" si="2" ref="F6:F33">-B6+D6</f>
        <v>4950967914.5</v>
      </c>
      <c r="G6" s="103">
        <f aca="true" t="shared" si="3" ref="G6:G33">IF(F6=0,,(+F6/B6)*100)</f>
        <v>1563.4174722745013</v>
      </c>
    </row>
    <row r="7" spans="1:7" ht="24" customHeight="1">
      <c r="A7" s="101" t="s">
        <v>79</v>
      </c>
      <c r="B7" s="102">
        <v>2000000</v>
      </c>
      <c r="C7" s="102">
        <f t="shared" si="0"/>
        <v>0.6315603329586075</v>
      </c>
      <c r="D7" s="102">
        <v>377691.5</v>
      </c>
      <c r="E7" s="102">
        <f t="shared" si="1"/>
        <v>0.007170027172116666</v>
      </c>
      <c r="F7" s="102">
        <f t="shared" si="2"/>
        <v>-1622308.5</v>
      </c>
      <c r="G7" s="103">
        <f t="shared" si="3"/>
        <v>-81.115425</v>
      </c>
    </row>
    <row r="8" spans="1:7" ht="24" customHeight="1">
      <c r="A8" s="101" t="s">
        <v>80</v>
      </c>
      <c r="B8" s="102">
        <v>118300000</v>
      </c>
      <c r="C8" s="102">
        <f t="shared" si="0"/>
        <v>37.35679369450163</v>
      </c>
      <c r="D8" s="102">
        <v>0</v>
      </c>
      <c r="E8" s="102">
        <f t="shared" si="1"/>
        <v>0</v>
      </c>
      <c r="F8" s="102">
        <f t="shared" si="2"/>
        <v>-118300000</v>
      </c>
      <c r="G8" s="103">
        <f t="shared" si="3"/>
        <v>-100</v>
      </c>
    </row>
    <row r="9" spans="1:7" ht="24" customHeight="1">
      <c r="A9" s="101" t="s">
        <v>81</v>
      </c>
      <c r="B9" s="102">
        <v>31647000</v>
      </c>
      <c r="C9" s="102">
        <f t="shared" si="0"/>
        <v>9.993494928570525</v>
      </c>
      <c r="D9" s="102">
        <v>13184203</v>
      </c>
      <c r="E9" s="102">
        <f t="shared" si="1"/>
        <v>0.2502865268418857</v>
      </c>
      <c r="F9" s="102">
        <f t="shared" si="2"/>
        <v>-18462797</v>
      </c>
      <c r="G9" s="103">
        <f t="shared" si="3"/>
        <v>-58.33980156096944</v>
      </c>
    </row>
    <row r="10" spans="1:7" ht="24" customHeight="1">
      <c r="A10" s="101" t="s">
        <v>82</v>
      </c>
      <c r="B10" s="102">
        <v>100806000</v>
      </c>
      <c r="C10" s="102">
        <f t="shared" si="0"/>
        <v>31.832535462112695</v>
      </c>
      <c r="D10" s="102">
        <v>5191001380</v>
      </c>
      <c r="E10" s="102">
        <f t="shared" si="1"/>
        <v>98.54503197740779</v>
      </c>
      <c r="F10" s="102">
        <f t="shared" si="2"/>
        <v>5090195380</v>
      </c>
      <c r="G10" s="103">
        <f t="shared" si="3"/>
        <v>5049.496438704045</v>
      </c>
    </row>
    <row r="11" spans="1:7" ht="24" customHeight="1">
      <c r="A11" s="104" t="s">
        <v>83</v>
      </c>
      <c r="B11" s="102">
        <v>63923000</v>
      </c>
      <c r="C11" s="102">
        <f t="shared" si="0"/>
        <v>20.185615581856535</v>
      </c>
      <c r="D11" s="102">
        <v>63080640</v>
      </c>
      <c r="E11" s="102">
        <f t="shared" si="1"/>
        <v>1.1975114685782164</v>
      </c>
      <c r="F11" s="102">
        <f t="shared" si="2"/>
        <v>-842360</v>
      </c>
      <c r="G11" s="103">
        <f t="shared" si="3"/>
        <v>-1.3177729455751452</v>
      </c>
    </row>
    <row r="12" spans="1:7" ht="24" customHeight="1">
      <c r="A12" s="101" t="s">
        <v>84</v>
      </c>
      <c r="B12" s="102">
        <v>0</v>
      </c>
      <c r="C12" s="102">
        <f t="shared" si="0"/>
        <v>0</v>
      </c>
      <c r="D12" s="102">
        <v>0</v>
      </c>
      <c r="E12" s="102">
        <f t="shared" si="1"/>
        <v>0</v>
      </c>
      <c r="F12" s="102">
        <f t="shared" si="2"/>
        <v>0</v>
      </c>
      <c r="G12" s="103">
        <f t="shared" si="3"/>
        <v>0</v>
      </c>
    </row>
    <row r="13" spans="1:7" ht="24" customHeight="1">
      <c r="A13" s="101" t="s">
        <v>85</v>
      </c>
      <c r="B13" s="102">
        <v>0</v>
      </c>
      <c r="C13" s="102">
        <f t="shared" si="0"/>
        <v>0</v>
      </c>
      <c r="D13" s="102">
        <v>0</v>
      </c>
      <c r="E13" s="102">
        <f t="shared" si="1"/>
        <v>0</v>
      </c>
      <c r="F13" s="102">
        <f t="shared" si="2"/>
        <v>0</v>
      </c>
      <c r="G13" s="103">
        <f t="shared" si="3"/>
        <v>0</v>
      </c>
    </row>
    <row r="14" spans="1:7" ht="24" customHeight="1">
      <c r="A14" s="101" t="s">
        <v>86</v>
      </c>
      <c r="B14" s="102">
        <f>SUM(B15:B24)</f>
        <v>3511176000</v>
      </c>
      <c r="C14" s="102">
        <f t="shared" si="0"/>
        <v>1108.7597418181358</v>
      </c>
      <c r="D14" s="102">
        <f>SUM(D15:D24)</f>
        <v>3331409277.72</v>
      </c>
      <c r="E14" s="102">
        <f t="shared" si="1"/>
        <v>63.24287161001493</v>
      </c>
      <c r="F14" s="102">
        <f t="shared" si="2"/>
        <v>-179766722.2800002</v>
      </c>
      <c r="G14" s="103">
        <f t="shared" si="3"/>
        <v>-5.119843672889089</v>
      </c>
    </row>
    <row r="15" spans="1:7" ht="24" customHeight="1">
      <c r="A15" s="101" t="s">
        <v>87</v>
      </c>
      <c r="B15" s="102">
        <v>1000000</v>
      </c>
      <c r="C15" s="102">
        <f t="shared" si="0"/>
        <v>0.31578016647930374</v>
      </c>
      <c r="D15" s="102">
        <v>1000000</v>
      </c>
      <c r="E15" s="102">
        <f t="shared" si="1"/>
        <v>0.018983819260207514</v>
      </c>
      <c r="F15" s="102">
        <f t="shared" si="2"/>
        <v>0</v>
      </c>
      <c r="G15" s="103">
        <f t="shared" si="3"/>
        <v>0</v>
      </c>
    </row>
    <row r="16" spans="1:7" ht="24" customHeight="1">
      <c r="A16" s="101" t="s">
        <v>88</v>
      </c>
      <c r="B16" s="102">
        <v>112500000</v>
      </c>
      <c r="C16" s="102">
        <f t="shared" si="0"/>
        <v>35.525268728921674</v>
      </c>
      <c r="D16" s="102">
        <v>0</v>
      </c>
      <c r="E16" s="102">
        <f t="shared" si="1"/>
        <v>0</v>
      </c>
      <c r="F16" s="102">
        <f t="shared" si="2"/>
        <v>-112500000</v>
      </c>
      <c r="G16" s="103">
        <f t="shared" si="3"/>
        <v>-100</v>
      </c>
    </row>
    <row r="17" spans="1:7" ht="24" customHeight="1">
      <c r="A17" s="101" t="s">
        <v>89</v>
      </c>
      <c r="B17" s="102">
        <v>3299914000</v>
      </c>
      <c r="C17" s="102">
        <f t="shared" si="0"/>
        <v>1042.047392287385</v>
      </c>
      <c r="D17" s="102">
        <v>3260092365</v>
      </c>
      <c r="E17" s="102">
        <f t="shared" si="1"/>
        <v>61.889004228742465</v>
      </c>
      <c r="F17" s="102">
        <f t="shared" si="2"/>
        <v>-39821635</v>
      </c>
      <c r="G17" s="103">
        <f t="shared" si="3"/>
        <v>-1.206747660696612</v>
      </c>
    </row>
    <row r="18" spans="1:7" ht="24" customHeight="1">
      <c r="A18" s="104" t="s">
        <v>90</v>
      </c>
      <c r="B18" s="102">
        <v>63646000</v>
      </c>
      <c r="C18" s="102">
        <f t="shared" si="0"/>
        <v>20.098144475741766</v>
      </c>
      <c r="D18" s="102">
        <v>62247476.72</v>
      </c>
      <c r="E18" s="102">
        <f t="shared" si="1"/>
        <v>1.1816948474564548</v>
      </c>
      <c r="F18" s="102">
        <f t="shared" si="2"/>
        <v>-1398523.2800000012</v>
      </c>
      <c r="G18" s="103">
        <f t="shared" si="3"/>
        <v>-2.19734669892845</v>
      </c>
    </row>
    <row r="19" spans="1:7" ht="24" customHeight="1">
      <c r="A19" s="101" t="s">
        <v>91</v>
      </c>
      <c r="B19" s="102">
        <v>0</v>
      </c>
      <c r="C19" s="102">
        <f t="shared" si="0"/>
        <v>0</v>
      </c>
      <c r="D19" s="102">
        <v>0</v>
      </c>
      <c r="E19" s="102">
        <f t="shared" si="1"/>
        <v>0</v>
      </c>
      <c r="F19" s="102">
        <f t="shared" si="2"/>
        <v>0</v>
      </c>
      <c r="G19" s="103">
        <f t="shared" si="3"/>
        <v>0</v>
      </c>
    </row>
    <row r="20" spans="1:7" ht="24" customHeight="1">
      <c r="A20" s="101" t="s">
        <v>92</v>
      </c>
      <c r="B20" s="102">
        <v>0</v>
      </c>
      <c r="C20" s="102">
        <f t="shared" si="0"/>
        <v>0</v>
      </c>
      <c r="D20" s="102">
        <v>0</v>
      </c>
      <c r="E20" s="102">
        <f t="shared" si="1"/>
        <v>0</v>
      </c>
      <c r="F20" s="102">
        <f t="shared" si="2"/>
        <v>0</v>
      </c>
      <c r="G20" s="103">
        <f t="shared" si="3"/>
        <v>0</v>
      </c>
    </row>
    <row r="21" spans="1:7" ht="24" customHeight="1">
      <c r="A21" s="104" t="s">
        <v>93</v>
      </c>
      <c r="B21" s="102">
        <v>12996000</v>
      </c>
      <c r="C21" s="102">
        <f t="shared" si="0"/>
        <v>4.103879043565032</v>
      </c>
      <c r="D21" s="102">
        <v>209476</v>
      </c>
      <c r="E21" s="102">
        <f t="shared" si="1"/>
        <v>0.003976654523351229</v>
      </c>
      <c r="F21" s="102">
        <f t="shared" si="2"/>
        <v>-12786524</v>
      </c>
      <c r="G21" s="103">
        <f t="shared" si="3"/>
        <v>-98.38815020006155</v>
      </c>
    </row>
    <row r="22" spans="1:7" ht="24" customHeight="1">
      <c r="A22" s="105" t="s">
        <v>94</v>
      </c>
      <c r="B22" s="102">
        <v>20474000</v>
      </c>
      <c r="C22" s="102">
        <f t="shared" si="0"/>
        <v>6.465283128497265</v>
      </c>
      <c r="D22" s="102">
        <v>7779640</v>
      </c>
      <c r="E22" s="102">
        <f t="shared" si="1"/>
        <v>0.14768727966948078</v>
      </c>
      <c r="F22" s="102">
        <f t="shared" si="2"/>
        <v>-12694360</v>
      </c>
      <c r="G22" s="103">
        <f t="shared" si="3"/>
        <v>-62.002344436846734</v>
      </c>
    </row>
    <row r="23" spans="1:7" ht="24" customHeight="1">
      <c r="A23" s="105" t="s">
        <v>95</v>
      </c>
      <c r="B23" s="102">
        <v>646000</v>
      </c>
      <c r="C23" s="102">
        <f t="shared" si="0"/>
        <v>0.20399398754563022</v>
      </c>
      <c r="D23" s="102">
        <v>80320</v>
      </c>
      <c r="E23" s="102">
        <f t="shared" si="1"/>
        <v>0.0015247803629798674</v>
      </c>
      <c r="F23" s="102">
        <f t="shared" si="2"/>
        <v>-565680</v>
      </c>
      <c r="G23" s="103">
        <f t="shared" si="3"/>
        <v>-87.56656346749226</v>
      </c>
    </row>
    <row r="24" spans="1:7" ht="24" customHeight="1">
      <c r="A24" s="105" t="s">
        <v>96</v>
      </c>
      <c r="B24" s="102"/>
      <c r="C24" s="102">
        <f t="shared" si="0"/>
        <v>0</v>
      </c>
      <c r="D24" s="102"/>
      <c r="E24" s="102">
        <f t="shared" si="1"/>
        <v>0</v>
      </c>
      <c r="F24" s="102">
        <f t="shared" si="2"/>
        <v>0</v>
      </c>
      <c r="G24" s="103">
        <f t="shared" si="3"/>
        <v>0</v>
      </c>
    </row>
    <row r="25" spans="1:7" ht="24" customHeight="1">
      <c r="A25" s="101" t="s">
        <v>97</v>
      </c>
      <c r="B25" s="102">
        <f>B6-B14</f>
        <v>-3194500000</v>
      </c>
      <c r="C25" s="102">
        <f t="shared" si="0"/>
        <v>-1008.7597418181358</v>
      </c>
      <c r="D25" s="102">
        <f>D6-D14</f>
        <v>1936234636.7800002</v>
      </c>
      <c r="E25" s="102">
        <f t="shared" si="1"/>
        <v>36.75712838998507</v>
      </c>
      <c r="F25" s="102">
        <f>F6-F14</f>
        <v>5130734636.780001</v>
      </c>
      <c r="G25" s="103">
        <f t="shared" si="3"/>
        <v>-160.61150842948823</v>
      </c>
    </row>
    <row r="26" spans="1:7" ht="24" customHeight="1">
      <c r="A26" s="101" t="s">
        <v>98</v>
      </c>
      <c r="B26" s="102">
        <f>SUM(B27:B28)</f>
        <v>12425000</v>
      </c>
      <c r="C26" s="102">
        <f t="shared" si="0"/>
        <v>3.9235685685053494</v>
      </c>
      <c r="D26" s="102">
        <f>SUM(D27:D28)</f>
        <v>15409576</v>
      </c>
      <c r="E26" s="102">
        <f t="shared" si="1"/>
        <v>0.29253260566043143</v>
      </c>
      <c r="F26" s="102">
        <f>SUM(F27:F28)</f>
        <v>2984576</v>
      </c>
      <c r="G26" s="103">
        <f t="shared" si="3"/>
        <v>24.0207323943662</v>
      </c>
    </row>
    <row r="27" spans="1:7" ht="24" customHeight="1">
      <c r="A27" s="101" t="s">
        <v>99</v>
      </c>
      <c r="B27" s="102">
        <v>8095000</v>
      </c>
      <c r="C27" s="102">
        <f t="shared" si="0"/>
        <v>2.556240447649964</v>
      </c>
      <c r="D27" s="102">
        <v>6460464</v>
      </c>
      <c r="E27" s="102">
        <f t="shared" si="1"/>
        <v>0.12264428091307727</v>
      </c>
      <c r="F27" s="102">
        <f t="shared" si="2"/>
        <v>-1634536</v>
      </c>
      <c r="G27" s="103">
        <f t="shared" si="3"/>
        <v>-20.191920938851144</v>
      </c>
    </row>
    <row r="28" spans="1:7" ht="24" customHeight="1">
      <c r="A28" s="101" t="s">
        <v>100</v>
      </c>
      <c r="B28" s="102">
        <v>4330000</v>
      </c>
      <c r="C28" s="102">
        <f t="shared" si="0"/>
        <v>1.3673281208553854</v>
      </c>
      <c r="D28" s="102">
        <v>8949112</v>
      </c>
      <c r="E28" s="102">
        <f t="shared" si="1"/>
        <v>0.16988832474735419</v>
      </c>
      <c r="F28" s="102">
        <f t="shared" si="2"/>
        <v>4619112</v>
      </c>
      <c r="G28" s="103">
        <f t="shared" si="3"/>
        <v>106.67695150115473</v>
      </c>
    </row>
    <row r="29" spans="1:7" ht="24" customHeight="1">
      <c r="A29" s="101" t="s">
        <v>101</v>
      </c>
      <c r="B29" s="102">
        <f>SUM(B30:B31)</f>
        <v>1633000</v>
      </c>
      <c r="C29" s="102">
        <f t="shared" si="0"/>
        <v>0.515669011860703</v>
      </c>
      <c r="D29" s="102">
        <f>SUM(D30:D31)</f>
        <v>442646</v>
      </c>
      <c r="E29" s="102">
        <f t="shared" si="1"/>
        <v>0.008403111660253815</v>
      </c>
      <c r="F29" s="102">
        <f t="shared" si="2"/>
        <v>-1190354</v>
      </c>
      <c r="G29" s="103">
        <f t="shared" si="3"/>
        <v>-72.89369259032455</v>
      </c>
    </row>
    <row r="30" spans="1:7" ht="24" customHeight="1">
      <c r="A30" s="101" t="s">
        <v>102</v>
      </c>
      <c r="B30" s="102">
        <v>20000</v>
      </c>
      <c r="C30" s="102">
        <f t="shared" si="0"/>
        <v>0.006315603329586076</v>
      </c>
      <c r="D30" s="102">
        <v>0</v>
      </c>
      <c r="E30" s="102">
        <f t="shared" si="1"/>
        <v>0</v>
      </c>
      <c r="F30" s="102">
        <f t="shared" si="2"/>
        <v>-20000</v>
      </c>
      <c r="G30" s="103">
        <f t="shared" si="3"/>
        <v>-100</v>
      </c>
    </row>
    <row r="31" spans="1:7" ht="24" customHeight="1">
      <c r="A31" s="101" t="s">
        <v>103</v>
      </c>
      <c r="B31" s="102">
        <v>1613000</v>
      </c>
      <c r="C31" s="102">
        <f t="shared" si="0"/>
        <v>0.509353408531117</v>
      </c>
      <c r="D31" s="102">
        <v>442646</v>
      </c>
      <c r="E31" s="102">
        <f t="shared" si="1"/>
        <v>0.008403111660253815</v>
      </c>
      <c r="F31" s="102">
        <f t="shared" si="2"/>
        <v>-1170354</v>
      </c>
      <c r="G31" s="103">
        <f t="shared" si="3"/>
        <v>-72.55759454432734</v>
      </c>
    </row>
    <row r="32" spans="1:8" ht="24" customHeight="1">
      <c r="A32" s="101" t="s">
        <v>104</v>
      </c>
      <c r="B32" s="102">
        <f>B26-B29</f>
        <v>10792000</v>
      </c>
      <c r="C32" s="102">
        <f t="shared" si="0"/>
        <v>3.407899556644646</v>
      </c>
      <c r="D32" s="102">
        <f>D26-D29</f>
        <v>14966930</v>
      </c>
      <c r="E32" s="102">
        <f t="shared" si="1"/>
        <v>0.2841294940001776</v>
      </c>
      <c r="F32" s="102">
        <f t="shared" si="2"/>
        <v>4174930</v>
      </c>
      <c r="G32" s="103">
        <f t="shared" si="3"/>
        <v>38.68541512231282</v>
      </c>
      <c r="H32" s="38"/>
    </row>
    <row r="33" spans="1:8" ht="24" customHeight="1" thickBot="1">
      <c r="A33" s="106" t="s">
        <v>105</v>
      </c>
      <c r="B33" s="107">
        <f>B25+B32</f>
        <v>-3183708000</v>
      </c>
      <c r="C33" s="107">
        <f t="shared" si="0"/>
        <v>-1005.3518422614912</v>
      </c>
      <c r="D33" s="107">
        <f>D25+D32</f>
        <v>1951201566.7800002</v>
      </c>
      <c r="E33" s="107">
        <f t="shared" si="1"/>
        <v>37.041257883985246</v>
      </c>
      <c r="F33" s="107">
        <f t="shared" si="2"/>
        <v>5134909566.780001</v>
      </c>
      <c r="G33" s="108">
        <f t="shared" si="3"/>
        <v>-161.2870767915902</v>
      </c>
      <c r="H33" s="38"/>
    </row>
    <row r="34" spans="1:8" ht="21" customHeight="1">
      <c r="A34" s="36"/>
      <c r="B34" s="37"/>
      <c r="C34" s="37"/>
      <c r="D34" s="37"/>
      <c r="E34" s="37"/>
      <c r="F34" s="37"/>
      <c r="G34" s="37"/>
      <c r="H34" s="38"/>
    </row>
    <row r="35" spans="1:8" ht="21" customHeight="1">
      <c r="A35" s="36"/>
      <c r="B35" s="37"/>
      <c r="C35" s="37"/>
      <c r="D35" s="37"/>
      <c r="E35" s="37"/>
      <c r="F35" s="37"/>
      <c r="G35" s="37"/>
      <c r="H35" s="38"/>
    </row>
    <row r="36" spans="1:8" ht="21" customHeight="1">
      <c r="A36" s="36"/>
      <c r="B36" s="37"/>
      <c r="C36" s="37"/>
      <c r="D36" s="37"/>
      <c r="E36" s="37"/>
      <c r="F36" s="37"/>
      <c r="G36" s="37"/>
      <c r="H36" s="38"/>
    </row>
    <row r="37" spans="1:8" ht="21" customHeight="1">
      <c r="A37" s="39"/>
      <c r="B37" s="40"/>
      <c r="C37" s="40"/>
      <c r="D37" s="40"/>
      <c r="E37" s="40"/>
      <c r="F37" s="40"/>
      <c r="G37" s="40"/>
      <c r="H37" s="38"/>
    </row>
    <row r="38" spans="1:8" ht="21" customHeight="1">
      <c r="A38" s="39"/>
      <c r="B38" s="40"/>
      <c r="C38" s="40"/>
      <c r="D38" s="40"/>
      <c r="E38" s="40"/>
      <c r="F38" s="40"/>
      <c r="G38" s="40"/>
      <c r="H38" s="38"/>
    </row>
    <row r="39" spans="1:8" ht="21" customHeight="1">
      <c r="A39" s="39"/>
      <c r="B39" s="40"/>
      <c r="C39" s="40"/>
      <c r="D39" s="40"/>
      <c r="E39" s="40"/>
      <c r="F39" s="40"/>
      <c r="G39" s="40"/>
      <c r="H39" s="38"/>
    </row>
    <row r="40" spans="1:8" ht="21" customHeight="1">
      <c r="A40" s="40"/>
      <c r="B40" s="40"/>
      <c r="C40" s="40"/>
      <c r="D40" s="40"/>
      <c r="E40" s="40"/>
      <c r="F40" s="40"/>
      <c r="G40" s="40"/>
      <c r="H40" s="38"/>
    </row>
    <row r="41" spans="1:8" ht="21" customHeight="1">
      <c r="A41" s="40"/>
      <c r="B41" s="40"/>
      <c r="C41" s="40"/>
      <c r="D41" s="40"/>
      <c r="E41" s="40"/>
      <c r="F41" s="40"/>
      <c r="G41" s="40"/>
      <c r="H41" s="38"/>
    </row>
    <row r="42" spans="1:8" ht="21" customHeight="1">
      <c r="A42" s="40"/>
      <c r="B42" s="40"/>
      <c r="C42" s="40"/>
      <c r="D42" s="40"/>
      <c r="E42" s="40"/>
      <c r="F42" s="40"/>
      <c r="G42" s="40"/>
      <c r="H42" s="38"/>
    </row>
    <row r="43" spans="1:8" ht="21" customHeight="1">
      <c r="A43" s="40"/>
      <c r="B43" s="40"/>
      <c r="C43" s="40"/>
      <c r="D43" s="40"/>
      <c r="E43" s="40"/>
      <c r="F43" s="40"/>
      <c r="G43" s="40"/>
      <c r="H43" s="38"/>
    </row>
    <row r="44" spans="1:8" ht="21" customHeight="1">
      <c r="A44" s="40"/>
      <c r="B44" s="40"/>
      <c r="C44" s="40"/>
      <c r="D44" s="40"/>
      <c r="E44" s="40"/>
      <c r="F44" s="40"/>
      <c r="G44" s="40"/>
      <c r="H44" s="38"/>
    </row>
    <row r="45" spans="1:7" ht="21" customHeight="1">
      <c r="A45" s="41"/>
      <c r="B45" s="41"/>
      <c r="C45" s="41"/>
      <c r="D45" s="41"/>
      <c r="E45" s="41"/>
      <c r="F45" s="41"/>
      <c r="G45" s="41"/>
    </row>
    <row r="46" spans="1:7" ht="21" customHeight="1">
      <c r="A46" s="41"/>
      <c r="B46" s="41"/>
      <c r="C46" s="41"/>
      <c r="D46" s="41"/>
      <c r="E46" s="41"/>
      <c r="F46" s="41"/>
      <c r="G46" s="41"/>
    </row>
    <row r="47" spans="1:7" ht="21" customHeight="1">
      <c r="A47" s="41"/>
      <c r="B47" s="41"/>
      <c r="C47" s="41"/>
      <c r="D47" s="41"/>
      <c r="E47" s="41"/>
      <c r="F47" s="41"/>
      <c r="G47" s="41"/>
    </row>
    <row r="48" spans="1:7" ht="21" customHeight="1">
      <c r="A48" s="41"/>
      <c r="B48" s="41"/>
      <c r="C48" s="41"/>
      <c r="D48" s="41"/>
      <c r="E48" s="41"/>
      <c r="F48" s="41"/>
      <c r="G48" s="41"/>
    </row>
    <row r="49" spans="1:7" ht="21" customHeight="1">
      <c r="A49" s="41"/>
      <c r="B49" s="41"/>
      <c r="C49" s="41"/>
      <c r="D49" s="41"/>
      <c r="E49" s="41"/>
      <c r="F49" s="41"/>
      <c r="G49" s="41"/>
    </row>
    <row r="50" spans="1:7" ht="21" customHeight="1">
      <c r="A50" s="41"/>
      <c r="B50" s="41"/>
      <c r="C50" s="41"/>
      <c r="D50" s="41"/>
      <c r="E50" s="41"/>
      <c r="F50" s="41"/>
      <c r="G50" s="41"/>
    </row>
    <row r="51" spans="1:7" ht="21" customHeight="1">
      <c r="A51" s="41"/>
      <c r="B51" s="41"/>
      <c r="C51" s="41"/>
      <c r="D51" s="41"/>
      <c r="E51" s="41"/>
      <c r="F51" s="41"/>
      <c r="G51" s="41"/>
    </row>
    <row r="52" spans="1:7" ht="21" customHeight="1">
      <c r="A52" s="41"/>
      <c r="B52" s="41"/>
      <c r="C52" s="41"/>
      <c r="D52" s="41"/>
      <c r="E52" s="41"/>
      <c r="F52" s="41"/>
      <c r="G52" s="41"/>
    </row>
    <row r="53" spans="1:7" ht="21" customHeight="1">
      <c r="A53" s="41"/>
      <c r="B53" s="41"/>
      <c r="C53" s="41"/>
      <c r="D53" s="41"/>
      <c r="E53" s="41"/>
      <c r="F53" s="41"/>
      <c r="G53" s="41"/>
    </row>
    <row r="54" spans="1:7" ht="21" customHeight="1">
      <c r="A54" s="41"/>
      <c r="B54" s="41"/>
      <c r="C54" s="41"/>
      <c r="D54" s="41"/>
      <c r="E54" s="41"/>
      <c r="F54" s="41"/>
      <c r="G54" s="41"/>
    </row>
    <row r="55" spans="1:7" ht="21" customHeight="1">
      <c r="A55" s="41"/>
      <c r="B55" s="41"/>
      <c r="C55" s="41"/>
      <c r="D55" s="41"/>
      <c r="E55" s="41"/>
      <c r="F55" s="41"/>
      <c r="G55" s="41"/>
    </row>
    <row r="56" spans="1:7" ht="21" customHeight="1">
      <c r="A56" s="41"/>
      <c r="B56" s="41"/>
      <c r="C56" s="41"/>
      <c r="D56" s="41"/>
      <c r="E56" s="41"/>
      <c r="F56" s="41"/>
      <c r="G56" s="41"/>
    </row>
    <row r="57" spans="1:7" ht="21" customHeight="1">
      <c r="A57" s="41"/>
      <c r="B57" s="41"/>
      <c r="C57" s="41"/>
      <c r="D57" s="41"/>
      <c r="E57" s="41"/>
      <c r="F57" s="41"/>
      <c r="G57" s="41"/>
    </row>
    <row r="58" spans="1:7" ht="21" customHeight="1">
      <c r="A58" s="41"/>
      <c r="B58" s="41"/>
      <c r="C58" s="41"/>
      <c r="D58" s="41"/>
      <c r="E58" s="41"/>
      <c r="F58" s="41"/>
      <c r="G58" s="41"/>
    </row>
    <row r="59" spans="1:7" ht="21" customHeight="1">
      <c r="A59" s="41"/>
      <c r="B59" s="41"/>
      <c r="C59" s="41"/>
      <c r="D59" s="41"/>
      <c r="E59" s="41"/>
      <c r="F59" s="41"/>
      <c r="G59" s="41"/>
    </row>
    <row r="60" spans="1:7" ht="21" customHeight="1">
      <c r="A60" s="41"/>
      <c r="B60" s="41"/>
      <c r="C60" s="41"/>
      <c r="D60" s="41"/>
      <c r="E60" s="41"/>
      <c r="F60" s="41"/>
      <c r="G60" s="41"/>
    </row>
    <row r="61" spans="1:7" ht="21" customHeight="1">
      <c r="A61" s="41"/>
      <c r="B61" s="41"/>
      <c r="C61" s="41"/>
      <c r="D61" s="41"/>
      <c r="E61" s="41"/>
      <c r="F61" s="41"/>
      <c r="G61" s="41"/>
    </row>
    <row r="62" spans="1:7" ht="21" customHeight="1">
      <c r="A62" s="41"/>
      <c r="B62" s="41"/>
      <c r="C62" s="41"/>
      <c r="D62" s="41"/>
      <c r="E62" s="41"/>
      <c r="F62" s="41"/>
      <c r="G62" s="41"/>
    </row>
    <row r="63" spans="1:7" ht="21" customHeight="1">
      <c r="A63" s="41"/>
      <c r="B63" s="41"/>
      <c r="C63" s="41"/>
      <c r="D63" s="41"/>
      <c r="E63" s="41"/>
      <c r="F63" s="41"/>
      <c r="G63" s="41"/>
    </row>
    <row r="64" spans="1:7" ht="21" customHeight="1">
      <c r="A64" s="41"/>
      <c r="B64" s="41"/>
      <c r="C64" s="41"/>
      <c r="D64" s="41"/>
      <c r="E64" s="41"/>
      <c r="F64" s="41"/>
      <c r="G64" s="41"/>
    </row>
    <row r="65" spans="1:7" ht="21" customHeight="1">
      <c r="A65" s="41"/>
      <c r="B65" s="41"/>
      <c r="C65" s="41"/>
      <c r="D65" s="41"/>
      <c r="E65" s="41"/>
      <c r="F65" s="41"/>
      <c r="G65" s="41"/>
    </row>
    <row r="66" spans="1:7" ht="21" customHeight="1">
      <c r="A66" s="41"/>
      <c r="B66" s="41"/>
      <c r="C66" s="41"/>
      <c r="D66" s="41"/>
      <c r="E66" s="41"/>
      <c r="F66" s="41"/>
      <c r="G66" s="41"/>
    </row>
    <row r="67" spans="1:7" ht="21" customHeight="1">
      <c r="A67" s="41"/>
      <c r="B67" s="41"/>
      <c r="C67" s="41"/>
      <c r="D67" s="41"/>
      <c r="E67" s="41"/>
      <c r="F67" s="41"/>
      <c r="G67" s="41"/>
    </row>
    <row r="68" spans="1:7" ht="21" customHeight="1">
      <c r="A68" s="41"/>
      <c r="B68" s="41"/>
      <c r="C68" s="41"/>
      <c r="D68" s="41"/>
      <c r="E68" s="41"/>
      <c r="F68" s="41"/>
      <c r="G68" s="41"/>
    </row>
    <row r="69" spans="1:7" ht="21" customHeight="1">
      <c r="A69" s="41"/>
      <c r="B69" s="41"/>
      <c r="C69" s="41"/>
      <c r="D69" s="41"/>
      <c r="E69" s="41"/>
      <c r="F69" s="41"/>
      <c r="G69" s="41"/>
    </row>
    <row r="70" spans="1:7" ht="21" customHeight="1">
      <c r="A70" s="41"/>
      <c r="B70" s="41"/>
      <c r="C70" s="41"/>
      <c r="D70" s="41"/>
      <c r="E70" s="41"/>
      <c r="F70" s="41"/>
      <c r="G70" s="41"/>
    </row>
    <row r="71" spans="1:7" ht="21" customHeight="1">
      <c r="A71" s="41"/>
      <c r="B71" s="41"/>
      <c r="C71" s="41"/>
      <c r="D71" s="41"/>
      <c r="E71" s="41"/>
      <c r="F71" s="41"/>
      <c r="G71" s="41"/>
    </row>
    <row r="72" spans="1:7" ht="21" customHeight="1">
      <c r="A72" s="41"/>
      <c r="B72" s="41"/>
      <c r="C72" s="41"/>
      <c r="D72" s="41"/>
      <c r="E72" s="41"/>
      <c r="F72" s="41"/>
      <c r="G72" s="41"/>
    </row>
    <row r="73" spans="1:7" ht="21" customHeight="1">
      <c r="A73" s="41"/>
      <c r="B73" s="41"/>
      <c r="C73" s="41"/>
      <c r="D73" s="41"/>
      <c r="E73" s="41"/>
      <c r="F73" s="41"/>
      <c r="G73" s="41"/>
    </row>
    <row r="74" spans="1:7" ht="21" customHeight="1">
      <c r="A74" s="41"/>
      <c r="B74" s="41"/>
      <c r="C74" s="41"/>
      <c r="D74" s="41"/>
      <c r="E74" s="41"/>
      <c r="F74" s="41"/>
      <c r="G74" s="41"/>
    </row>
    <row r="75" spans="1:7" ht="21" customHeight="1">
      <c r="A75" s="41"/>
      <c r="B75" s="41"/>
      <c r="C75" s="41"/>
      <c r="D75" s="41"/>
      <c r="E75" s="41"/>
      <c r="F75" s="41"/>
      <c r="G75" s="41"/>
    </row>
    <row r="76" spans="1:7" ht="21" customHeight="1">
      <c r="A76" s="41"/>
      <c r="B76" s="41"/>
      <c r="C76" s="41"/>
      <c r="D76" s="41"/>
      <c r="E76" s="41"/>
      <c r="F76" s="41"/>
      <c r="G76" s="41"/>
    </row>
    <row r="77" spans="1:7" ht="21" customHeight="1">
      <c r="A77" s="41"/>
      <c r="B77" s="41"/>
      <c r="C77" s="41"/>
      <c r="D77" s="41"/>
      <c r="E77" s="41"/>
      <c r="F77" s="41"/>
      <c r="G77" s="41"/>
    </row>
    <row r="78" spans="1:7" ht="21" customHeight="1">
      <c r="A78" s="41"/>
      <c r="B78" s="41"/>
      <c r="C78" s="41"/>
      <c r="D78" s="41"/>
      <c r="E78" s="41"/>
      <c r="F78" s="41"/>
      <c r="G78" s="41"/>
    </row>
    <row r="79" spans="1:7" ht="21" customHeight="1">
      <c r="A79" s="41"/>
      <c r="B79" s="41"/>
      <c r="C79" s="41"/>
      <c r="D79" s="41"/>
      <c r="E79" s="41"/>
      <c r="F79" s="41"/>
      <c r="G79" s="41"/>
    </row>
    <row r="80" spans="1:7" ht="21" customHeight="1">
      <c r="A80" s="41"/>
      <c r="B80" s="41"/>
      <c r="C80" s="41"/>
      <c r="D80" s="41"/>
      <c r="E80" s="41"/>
      <c r="F80" s="41"/>
      <c r="G80" s="41"/>
    </row>
    <row r="81" spans="1:7" ht="21" customHeight="1">
      <c r="A81" s="41"/>
      <c r="B81" s="41"/>
      <c r="C81" s="41"/>
      <c r="D81" s="41"/>
      <c r="E81" s="41"/>
      <c r="F81" s="41"/>
      <c r="G81" s="41"/>
    </row>
    <row r="82" spans="1:7" ht="21" customHeight="1">
      <c r="A82" s="41"/>
      <c r="B82" s="41"/>
      <c r="C82" s="41"/>
      <c r="D82" s="41"/>
      <c r="E82" s="41"/>
      <c r="F82" s="41"/>
      <c r="G82" s="41"/>
    </row>
    <row r="83" spans="1:7" ht="21" customHeight="1">
      <c r="A83" s="41"/>
      <c r="B83" s="41"/>
      <c r="C83" s="41"/>
      <c r="D83" s="41"/>
      <c r="E83" s="41"/>
      <c r="F83" s="41"/>
      <c r="G83" s="41"/>
    </row>
    <row r="84" spans="1:7" ht="21" customHeight="1">
      <c r="A84" s="41"/>
      <c r="B84" s="41"/>
      <c r="C84" s="41"/>
      <c r="D84" s="41"/>
      <c r="E84" s="41"/>
      <c r="F84" s="41"/>
      <c r="G84" s="41"/>
    </row>
    <row r="85" spans="1:7" ht="21" customHeight="1">
      <c r="A85" s="41"/>
      <c r="B85" s="41"/>
      <c r="C85" s="41"/>
      <c r="D85" s="41"/>
      <c r="E85" s="41"/>
      <c r="F85" s="41"/>
      <c r="G85" s="41"/>
    </row>
    <row r="86" spans="1:7" ht="21" customHeight="1">
      <c r="A86" s="41"/>
      <c r="B86" s="41"/>
      <c r="C86" s="41"/>
      <c r="D86" s="41"/>
      <c r="E86" s="41"/>
      <c r="F86" s="41"/>
      <c r="G86" s="41"/>
    </row>
    <row r="87" spans="1:7" ht="21" customHeight="1">
      <c r="A87" s="41"/>
      <c r="B87" s="41"/>
      <c r="C87" s="41"/>
      <c r="D87" s="41"/>
      <c r="E87" s="41"/>
      <c r="F87" s="41"/>
      <c r="G87" s="41"/>
    </row>
    <row r="88" spans="1:7" ht="21" customHeight="1">
      <c r="A88" s="41"/>
      <c r="B88" s="41"/>
      <c r="C88" s="41"/>
      <c r="D88" s="41"/>
      <c r="E88" s="41"/>
      <c r="F88" s="41"/>
      <c r="G88" s="41"/>
    </row>
    <row r="89" spans="1:7" ht="21" customHeight="1">
      <c r="A89" s="41"/>
      <c r="B89" s="41"/>
      <c r="C89" s="41"/>
      <c r="D89" s="41"/>
      <c r="E89" s="41"/>
      <c r="F89" s="41"/>
      <c r="G89" s="41"/>
    </row>
    <row r="90" spans="1:7" ht="21" customHeight="1">
      <c r="A90" s="41"/>
      <c r="B90" s="41"/>
      <c r="C90" s="41"/>
      <c r="D90" s="41"/>
      <c r="E90" s="41"/>
      <c r="F90" s="41"/>
      <c r="G90" s="41"/>
    </row>
    <row r="91" spans="1:7" ht="21" customHeight="1">
      <c r="A91" s="41"/>
      <c r="B91" s="41"/>
      <c r="C91" s="41"/>
      <c r="D91" s="41"/>
      <c r="E91" s="41"/>
      <c r="F91" s="41"/>
      <c r="G91" s="41"/>
    </row>
  </sheetData>
  <mergeCells count="7">
    <mergeCell ref="A1:G1"/>
    <mergeCell ref="A2:E2"/>
    <mergeCell ref="A3:E3"/>
    <mergeCell ref="A4:A5"/>
    <mergeCell ref="B4:C4"/>
    <mergeCell ref="D4:E4"/>
    <mergeCell ref="F4:G4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N1">
      <selection activeCell="J7" sqref="J7"/>
    </sheetView>
  </sheetViews>
  <sheetFormatPr defaultColWidth="9.00390625" defaultRowHeight="16.5"/>
  <cols>
    <col min="1" max="1" width="20.25390625" style="46" customWidth="1"/>
    <col min="2" max="2" width="13.125" style="46" customWidth="1"/>
    <col min="3" max="3" width="3.875" style="63" customWidth="1"/>
    <col min="4" max="4" width="13.125" style="46" customWidth="1"/>
    <col min="5" max="5" width="3.875" style="64" customWidth="1"/>
    <col min="6" max="6" width="13.125" style="46" customWidth="1"/>
    <col min="7" max="7" width="3.875" style="63" customWidth="1"/>
    <col min="8" max="8" width="14.75390625" style="46" customWidth="1"/>
    <col min="9" max="9" width="3.50390625" style="64" customWidth="1"/>
    <col min="10" max="10" width="16.625" style="46" customWidth="1"/>
    <col min="11" max="11" width="5.625" style="63" customWidth="1"/>
    <col min="12" max="12" width="16.625" style="63" customWidth="1"/>
    <col min="13" max="13" width="5.625" style="63" customWidth="1"/>
    <col min="14" max="14" width="16.625" style="46" customWidth="1"/>
    <col min="15" max="15" width="5.625" style="63" customWidth="1"/>
    <col min="16" max="16" width="25.625" style="63" customWidth="1"/>
    <col min="17" max="17" width="15.625" style="63" customWidth="1"/>
    <col min="18" max="18" width="5.625" style="63" customWidth="1"/>
    <col min="19" max="19" width="11.625" style="46" hidden="1" customWidth="1"/>
    <col min="20" max="20" width="15.625" style="46" customWidth="1"/>
    <col min="21" max="21" width="5.625" style="46" customWidth="1"/>
    <col min="22" max="22" width="15.625" style="46" customWidth="1"/>
    <col min="23" max="23" width="5.625" style="46" customWidth="1"/>
    <col min="24" max="16384" width="10.00390625" style="46" customWidth="1"/>
  </cols>
  <sheetData>
    <row r="1" spans="1:24" ht="30" customHeight="1">
      <c r="A1" s="42" t="s">
        <v>22</v>
      </c>
      <c r="B1" s="43"/>
      <c r="C1" s="43"/>
      <c r="D1" s="43"/>
      <c r="E1" s="43"/>
      <c r="F1" s="224"/>
      <c r="G1" s="224"/>
      <c r="H1" s="109" t="s">
        <v>23</v>
      </c>
      <c r="I1" s="110"/>
      <c r="J1" s="220"/>
      <c r="K1" s="221"/>
      <c r="L1" s="45"/>
      <c r="M1" s="45"/>
      <c r="O1" s="47"/>
      <c r="P1" s="225" t="s">
        <v>39</v>
      </c>
      <c r="Q1" s="226"/>
      <c r="R1" s="226"/>
      <c r="S1" s="226"/>
      <c r="T1" s="226"/>
      <c r="U1" s="226"/>
      <c r="V1" s="226"/>
      <c r="W1" s="226"/>
      <c r="X1" s="48"/>
    </row>
    <row r="2" spans="1:23" ht="24.75" customHeight="1">
      <c r="A2" s="49"/>
      <c r="B2" s="11"/>
      <c r="C2" s="50"/>
      <c r="D2" s="49"/>
      <c r="E2" s="51"/>
      <c r="F2" s="227"/>
      <c r="G2" s="227"/>
      <c r="H2" s="111" t="s">
        <v>24</v>
      </c>
      <c r="I2" s="112"/>
      <c r="J2" s="222"/>
      <c r="K2" s="223"/>
      <c r="L2" s="52"/>
      <c r="M2" s="52"/>
      <c r="N2" s="228" t="s">
        <v>106</v>
      </c>
      <c r="O2" s="229"/>
      <c r="P2" s="203" t="s">
        <v>107</v>
      </c>
      <c r="Q2" s="204"/>
      <c r="R2" s="204"/>
      <c r="S2" s="204"/>
      <c r="T2" s="204"/>
      <c r="U2" s="204"/>
      <c r="V2" s="205" t="s">
        <v>106</v>
      </c>
      <c r="W2" s="190"/>
    </row>
    <row r="3" spans="1:23" ht="21" customHeight="1" thickBot="1">
      <c r="A3" s="54" t="s">
        <v>25</v>
      </c>
      <c r="B3" s="53"/>
      <c r="C3" s="55"/>
      <c r="D3" s="53"/>
      <c r="E3" s="56"/>
      <c r="F3" s="206" t="s">
        <v>108</v>
      </c>
      <c r="G3" s="206"/>
      <c r="H3" s="114" t="s">
        <v>110</v>
      </c>
      <c r="I3" s="115"/>
      <c r="J3" s="57"/>
      <c r="K3" s="58"/>
      <c r="L3" s="58"/>
      <c r="M3" s="58"/>
      <c r="N3" s="207" t="s">
        <v>112</v>
      </c>
      <c r="O3" s="208"/>
      <c r="P3" s="209" t="s">
        <v>113</v>
      </c>
      <c r="Q3" s="210"/>
      <c r="R3" s="210"/>
      <c r="S3" s="210"/>
      <c r="T3" s="210"/>
      <c r="U3" s="210"/>
      <c r="V3" s="207" t="s">
        <v>111</v>
      </c>
      <c r="W3" s="208"/>
    </row>
    <row r="4" spans="1:23" ht="45" customHeight="1">
      <c r="A4" s="213" t="s">
        <v>114</v>
      </c>
      <c r="B4" s="216" t="s">
        <v>171</v>
      </c>
      <c r="C4" s="218"/>
      <c r="D4" s="211" t="s">
        <v>115</v>
      </c>
      <c r="E4" s="219"/>
      <c r="F4" s="211" t="s">
        <v>116</v>
      </c>
      <c r="G4" s="215"/>
      <c r="H4" s="211" t="s">
        <v>117</v>
      </c>
      <c r="I4" s="211"/>
      <c r="J4" s="211" t="s">
        <v>118</v>
      </c>
      <c r="K4" s="211"/>
      <c r="L4" s="211" t="s">
        <v>119</v>
      </c>
      <c r="M4" s="211"/>
      <c r="N4" s="211" t="s">
        <v>120</v>
      </c>
      <c r="O4" s="212"/>
      <c r="P4" s="213" t="s">
        <v>114</v>
      </c>
      <c r="Q4" s="211" t="s">
        <v>121</v>
      </c>
      <c r="R4" s="215"/>
      <c r="S4" s="116"/>
      <c r="T4" s="211" t="s">
        <v>122</v>
      </c>
      <c r="U4" s="211"/>
      <c r="V4" s="216" t="s">
        <v>123</v>
      </c>
      <c r="W4" s="217"/>
    </row>
    <row r="5" spans="1:23" ht="19.5" customHeight="1">
      <c r="A5" s="214"/>
      <c r="B5" s="117" t="s">
        <v>20</v>
      </c>
      <c r="C5" s="118" t="s">
        <v>67</v>
      </c>
      <c r="D5" s="117" t="s">
        <v>20</v>
      </c>
      <c r="E5" s="118" t="s">
        <v>67</v>
      </c>
      <c r="F5" s="117" t="s">
        <v>20</v>
      </c>
      <c r="G5" s="118" t="s">
        <v>67</v>
      </c>
      <c r="H5" s="119" t="s">
        <v>20</v>
      </c>
      <c r="I5" s="120" t="s">
        <v>67</v>
      </c>
      <c r="J5" s="119" t="s">
        <v>20</v>
      </c>
      <c r="K5" s="120" t="s">
        <v>67</v>
      </c>
      <c r="L5" s="119" t="s">
        <v>20</v>
      </c>
      <c r="M5" s="120" t="s">
        <v>67</v>
      </c>
      <c r="N5" s="119" t="s">
        <v>20</v>
      </c>
      <c r="O5" s="121" t="s">
        <v>67</v>
      </c>
      <c r="P5" s="214"/>
      <c r="Q5" s="117" t="s">
        <v>20</v>
      </c>
      <c r="R5" s="118" t="s">
        <v>67</v>
      </c>
      <c r="S5" s="122"/>
      <c r="T5" s="117" t="s">
        <v>20</v>
      </c>
      <c r="U5" s="118" t="s">
        <v>67</v>
      </c>
      <c r="V5" s="117" t="s">
        <v>20</v>
      </c>
      <c r="W5" s="123" t="s">
        <v>67</v>
      </c>
    </row>
    <row r="6" spans="1:23" ht="24" customHeight="1">
      <c r="A6" s="124" t="s">
        <v>78</v>
      </c>
      <c r="B6" s="125">
        <f>V6+T6+Q6+N6+L6+J6+H6+F6+D6</f>
        <v>5267643914.5</v>
      </c>
      <c r="C6" s="126">
        <f>B6/B$6*100</f>
        <v>100</v>
      </c>
      <c r="D6" s="125">
        <f>SUM(D7:D13)</f>
        <v>63080640</v>
      </c>
      <c r="E6" s="126">
        <f>D6/D$6*100</f>
        <v>100</v>
      </c>
      <c r="F6" s="125">
        <f>SUM(F7:F13)</f>
        <v>646875</v>
      </c>
      <c r="G6" s="126">
        <f>F6/F$6*100</f>
        <v>100</v>
      </c>
      <c r="H6" s="125">
        <f>SUM(H7:H13)</f>
        <v>0</v>
      </c>
      <c r="I6" s="127"/>
      <c r="J6" s="125">
        <f>SUM(J7:J13)</f>
        <v>0</v>
      </c>
      <c r="K6" s="128"/>
      <c r="L6" s="125">
        <f>SUM(L7:L13)</f>
        <v>5190354505</v>
      </c>
      <c r="M6" s="127">
        <f>L6/L$6*100</f>
        <v>100</v>
      </c>
      <c r="N6" s="125">
        <f>SUM(N7:N13)</f>
        <v>377691.5</v>
      </c>
      <c r="O6" s="129">
        <f>N6/N$6*100</f>
        <v>100</v>
      </c>
      <c r="P6" s="124" t="s">
        <v>78</v>
      </c>
      <c r="Q6" s="125">
        <f>SUM(Q7:Q13)</f>
        <v>0</v>
      </c>
      <c r="R6" s="126"/>
      <c r="S6" s="130"/>
      <c r="T6" s="125">
        <f>SUM(T7:T13)</f>
        <v>13184203</v>
      </c>
      <c r="U6" s="126">
        <f>T6/T$6*100</f>
        <v>100</v>
      </c>
      <c r="V6" s="125">
        <f>SUM(V7:V13)</f>
        <v>0</v>
      </c>
      <c r="W6" s="131"/>
    </row>
    <row r="7" spans="1:23" ht="24" customHeight="1">
      <c r="A7" s="132" t="s">
        <v>124</v>
      </c>
      <c r="B7" s="102">
        <f aca="true" t="shared" si="0" ref="B7:B33">V7+T7+Q7+N7+L7+J7+H7+F7+D7</f>
        <v>377691.5</v>
      </c>
      <c r="C7" s="127">
        <f aca="true" t="shared" si="1" ref="C7:C33">B7/B$6*100</f>
        <v>0.007170027172116666</v>
      </c>
      <c r="D7" s="102">
        <v>0</v>
      </c>
      <c r="E7" s="127">
        <f aca="true" t="shared" si="2" ref="E7:E33">D7/D$6*100</f>
        <v>0</v>
      </c>
      <c r="F7" s="102">
        <v>0</v>
      </c>
      <c r="G7" s="127">
        <f>F7/F$6*100</f>
        <v>0</v>
      </c>
      <c r="H7" s="102">
        <v>0</v>
      </c>
      <c r="I7" s="127"/>
      <c r="J7" s="102">
        <v>0</v>
      </c>
      <c r="K7" s="128"/>
      <c r="L7" s="102">
        <v>0</v>
      </c>
      <c r="M7" s="127">
        <f aca="true" t="shared" si="3" ref="M7:M33">L7/L$6*100</f>
        <v>0</v>
      </c>
      <c r="N7" s="102">
        <v>377691.5</v>
      </c>
      <c r="O7" s="129">
        <f aca="true" t="shared" si="4" ref="O7:O33">N7/N$6*100</f>
        <v>100</v>
      </c>
      <c r="P7" s="132" t="s">
        <v>125</v>
      </c>
      <c r="Q7" s="102">
        <v>0</v>
      </c>
      <c r="R7" s="127"/>
      <c r="S7" s="133"/>
      <c r="T7" s="102">
        <v>0</v>
      </c>
      <c r="U7" s="127">
        <f aca="true" t="shared" si="5" ref="U7:U33">T7/T$6*100</f>
        <v>0</v>
      </c>
      <c r="V7" s="102">
        <v>0</v>
      </c>
      <c r="W7" s="129"/>
    </row>
    <row r="8" spans="1:23" ht="24" customHeight="1">
      <c r="A8" s="132" t="s">
        <v>126</v>
      </c>
      <c r="B8" s="102">
        <f t="shared" si="0"/>
        <v>0</v>
      </c>
      <c r="C8" s="127">
        <f t="shared" si="1"/>
        <v>0</v>
      </c>
      <c r="D8" s="102">
        <v>0</v>
      </c>
      <c r="E8" s="127">
        <f t="shared" si="2"/>
        <v>0</v>
      </c>
      <c r="F8" s="102">
        <v>0</v>
      </c>
      <c r="G8" s="127">
        <f>F8/F$6*100</f>
        <v>0</v>
      </c>
      <c r="H8" s="102">
        <v>0</v>
      </c>
      <c r="I8" s="127"/>
      <c r="J8" s="102">
        <v>0</v>
      </c>
      <c r="K8" s="128"/>
      <c r="L8" s="102">
        <v>0</v>
      </c>
      <c r="M8" s="127">
        <f t="shared" si="3"/>
        <v>0</v>
      </c>
      <c r="N8" s="102">
        <v>0</v>
      </c>
      <c r="O8" s="129">
        <f t="shared" si="4"/>
        <v>0</v>
      </c>
      <c r="P8" s="132" t="s">
        <v>80</v>
      </c>
      <c r="Q8" s="102">
        <v>0</v>
      </c>
      <c r="R8" s="127"/>
      <c r="S8" s="133"/>
      <c r="T8" s="102">
        <v>0</v>
      </c>
      <c r="U8" s="127">
        <f t="shared" si="5"/>
        <v>0</v>
      </c>
      <c r="V8" s="102">
        <v>0</v>
      </c>
      <c r="W8" s="129"/>
    </row>
    <row r="9" spans="1:23" ht="24" customHeight="1">
      <c r="A9" s="132" t="s">
        <v>127</v>
      </c>
      <c r="B9" s="102">
        <f t="shared" si="0"/>
        <v>13184203</v>
      </c>
      <c r="C9" s="127">
        <f t="shared" si="1"/>
        <v>0.2502865268418857</v>
      </c>
      <c r="D9" s="102">
        <v>0</v>
      </c>
      <c r="E9" s="127">
        <f t="shared" si="2"/>
        <v>0</v>
      </c>
      <c r="F9" s="102">
        <v>0</v>
      </c>
      <c r="G9" s="127">
        <f>F9/F$6*100</f>
        <v>0</v>
      </c>
      <c r="H9" s="102">
        <v>0</v>
      </c>
      <c r="I9" s="127"/>
      <c r="J9" s="102">
        <v>0</v>
      </c>
      <c r="K9" s="128"/>
      <c r="L9" s="102">
        <v>0</v>
      </c>
      <c r="M9" s="127">
        <f t="shared" si="3"/>
        <v>0</v>
      </c>
      <c r="N9" s="102">
        <v>0</v>
      </c>
      <c r="O9" s="129">
        <f t="shared" si="4"/>
        <v>0</v>
      </c>
      <c r="P9" s="132" t="s">
        <v>127</v>
      </c>
      <c r="Q9" s="102">
        <v>0</v>
      </c>
      <c r="R9" s="127"/>
      <c r="S9" s="133"/>
      <c r="T9" s="102">
        <v>13184203</v>
      </c>
      <c r="U9" s="127">
        <f t="shared" si="5"/>
        <v>100</v>
      </c>
      <c r="V9" s="102">
        <v>0</v>
      </c>
      <c r="W9" s="129"/>
    </row>
    <row r="10" spans="1:23" ht="24" customHeight="1">
      <c r="A10" s="132" t="s">
        <v>128</v>
      </c>
      <c r="B10" s="102">
        <f t="shared" si="0"/>
        <v>5191001380</v>
      </c>
      <c r="C10" s="127">
        <f t="shared" si="1"/>
        <v>98.54503197740779</v>
      </c>
      <c r="D10" s="102">
        <v>0</v>
      </c>
      <c r="E10" s="127">
        <f t="shared" si="2"/>
        <v>0</v>
      </c>
      <c r="F10" s="102">
        <v>646875</v>
      </c>
      <c r="G10" s="127">
        <f>F10/F$6*100</f>
        <v>100</v>
      </c>
      <c r="H10" s="102">
        <v>0</v>
      </c>
      <c r="I10" s="127"/>
      <c r="J10" s="102">
        <v>0</v>
      </c>
      <c r="K10" s="128"/>
      <c r="L10" s="102">
        <v>5190354505</v>
      </c>
      <c r="M10" s="127">
        <f t="shared" si="3"/>
        <v>100</v>
      </c>
      <c r="N10" s="102">
        <v>0</v>
      </c>
      <c r="O10" s="129">
        <f t="shared" si="4"/>
        <v>0</v>
      </c>
      <c r="P10" s="132" t="s">
        <v>128</v>
      </c>
      <c r="Q10" s="102">
        <v>0</v>
      </c>
      <c r="R10" s="127"/>
      <c r="S10" s="133"/>
      <c r="T10" s="102">
        <v>0</v>
      </c>
      <c r="U10" s="127">
        <f t="shared" si="5"/>
        <v>0</v>
      </c>
      <c r="V10" s="102">
        <v>0</v>
      </c>
      <c r="W10" s="129"/>
    </row>
    <row r="11" spans="1:23" ht="24" customHeight="1">
      <c r="A11" s="134" t="s">
        <v>83</v>
      </c>
      <c r="B11" s="102">
        <f t="shared" si="0"/>
        <v>63080640</v>
      </c>
      <c r="C11" s="127">
        <f t="shared" si="1"/>
        <v>1.1975114685782164</v>
      </c>
      <c r="D11" s="102">
        <v>63080640</v>
      </c>
      <c r="E11" s="127">
        <f t="shared" si="2"/>
        <v>100</v>
      </c>
      <c r="F11" s="102">
        <v>0</v>
      </c>
      <c r="G11" s="127">
        <f>F11/F$6*100</f>
        <v>0</v>
      </c>
      <c r="H11" s="102">
        <v>0</v>
      </c>
      <c r="I11" s="127"/>
      <c r="J11" s="102">
        <v>0</v>
      </c>
      <c r="K11" s="128"/>
      <c r="L11" s="102">
        <v>0</v>
      </c>
      <c r="M11" s="127">
        <f t="shared" si="3"/>
        <v>0</v>
      </c>
      <c r="N11" s="102">
        <v>0</v>
      </c>
      <c r="O11" s="129">
        <f t="shared" si="4"/>
        <v>0</v>
      </c>
      <c r="P11" s="132" t="s">
        <v>129</v>
      </c>
      <c r="Q11" s="102">
        <v>0</v>
      </c>
      <c r="R11" s="127"/>
      <c r="S11" s="133"/>
      <c r="T11" s="102">
        <v>0</v>
      </c>
      <c r="U11" s="127">
        <f t="shared" si="5"/>
        <v>0</v>
      </c>
      <c r="V11" s="102">
        <v>0</v>
      </c>
      <c r="W11" s="129"/>
    </row>
    <row r="12" spans="1:23" ht="24" customHeight="1">
      <c r="A12" s="132" t="s">
        <v>84</v>
      </c>
      <c r="B12" s="102">
        <f t="shared" si="0"/>
        <v>0</v>
      </c>
      <c r="C12" s="127">
        <f t="shared" si="1"/>
        <v>0</v>
      </c>
      <c r="D12" s="102">
        <v>0</v>
      </c>
      <c r="E12" s="127">
        <f t="shared" si="2"/>
        <v>0</v>
      </c>
      <c r="F12" s="102">
        <v>0</v>
      </c>
      <c r="G12" s="127">
        <f>F12/F$6*100</f>
        <v>0</v>
      </c>
      <c r="H12" s="102">
        <v>0</v>
      </c>
      <c r="I12" s="127"/>
      <c r="J12" s="102">
        <v>0</v>
      </c>
      <c r="K12" s="128"/>
      <c r="L12" s="102">
        <v>0</v>
      </c>
      <c r="M12" s="127">
        <f t="shared" si="3"/>
        <v>0</v>
      </c>
      <c r="N12" s="102">
        <v>0</v>
      </c>
      <c r="O12" s="129">
        <f t="shared" si="4"/>
        <v>0</v>
      </c>
      <c r="P12" s="132" t="s">
        <v>84</v>
      </c>
      <c r="Q12" s="102">
        <v>0</v>
      </c>
      <c r="R12" s="127"/>
      <c r="S12" s="133"/>
      <c r="T12" s="102">
        <v>0</v>
      </c>
      <c r="U12" s="127">
        <f t="shared" si="5"/>
        <v>0</v>
      </c>
      <c r="V12" s="102">
        <v>0</v>
      </c>
      <c r="W12" s="129"/>
    </row>
    <row r="13" spans="1:23" ht="24" customHeight="1">
      <c r="A13" s="132" t="s">
        <v>85</v>
      </c>
      <c r="B13" s="102">
        <f t="shared" si="0"/>
        <v>0</v>
      </c>
      <c r="C13" s="127">
        <f t="shared" si="1"/>
        <v>0</v>
      </c>
      <c r="D13" s="102">
        <v>0</v>
      </c>
      <c r="E13" s="127">
        <f t="shared" si="2"/>
        <v>0</v>
      </c>
      <c r="F13" s="102">
        <v>0</v>
      </c>
      <c r="G13" s="127">
        <f>F13/F$6*100</f>
        <v>0</v>
      </c>
      <c r="H13" s="102">
        <v>0</v>
      </c>
      <c r="I13" s="127"/>
      <c r="J13" s="102">
        <v>0</v>
      </c>
      <c r="K13" s="128"/>
      <c r="L13" s="102">
        <v>0</v>
      </c>
      <c r="M13" s="127">
        <f t="shared" si="3"/>
        <v>0</v>
      </c>
      <c r="N13" s="102">
        <v>0</v>
      </c>
      <c r="O13" s="129">
        <f t="shared" si="4"/>
        <v>0</v>
      </c>
      <c r="P13" s="132" t="s">
        <v>85</v>
      </c>
      <c r="Q13" s="102">
        <v>0</v>
      </c>
      <c r="R13" s="127"/>
      <c r="S13" s="133"/>
      <c r="T13" s="102">
        <v>0</v>
      </c>
      <c r="U13" s="127">
        <f t="shared" si="5"/>
        <v>0</v>
      </c>
      <c r="V13" s="102">
        <v>0</v>
      </c>
      <c r="W13" s="129"/>
    </row>
    <row r="14" spans="1:23" ht="24" customHeight="1">
      <c r="A14" s="132" t="s">
        <v>86</v>
      </c>
      <c r="B14" s="102">
        <f t="shared" si="0"/>
        <v>3331409277.72</v>
      </c>
      <c r="C14" s="127">
        <f t="shared" si="1"/>
        <v>63.24287161001493</v>
      </c>
      <c r="D14" s="102">
        <f>SUM(D15:D24)</f>
        <v>64688626.72</v>
      </c>
      <c r="E14" s="127">
        <f t="shared" si="2"/>
        <v>102.54909702881898</v>
      </c>
      <c r="F14" s="102">
        <f>SUM(F15:F24)</f>
        <v>610340</v>
      </c>
      <c r="G14" s="127">
        <f>F14/F$6*100</f>
        <v>94.35207729468598</v>
      </c>
      <c r="H14" s="102">
        <f>SUM(H15:H24)</f>
        <v>2046677</v>
      </c>
      <c r="I14" s="127"/>
      <c r="J14" s="102">
        <f>SUM(J15:J24)</f>
        <v>0</v>
      </c>
      <c r="K14" s="128"/>
      <c r="L14" s="102">
        <f>SUM(L15:L24)</f>
        <v>3260680507</v>
      </c>
      <c r="M14" s="127">
        <f t="shared" si="3"/>
        <v>62.82192293144724</v>
      </c>
      <c r="N14" s="102">
        <f>SUM(N15:N24)</f>
        <v>118480</v>
      </c>
      <c r="O14" s="129">
        <f t="shared" si="4"/>
        <v>31.369517185321882</v>
      </c>
      <c r="P14" s="132" t="s">
        <v>130</v>
      </c>
      <c r="Q14" s="102">
        <f>SUM(Q15:Q24)</f>
        <v>8820</v>
      </c>
      <c r="R14" s="127"/>
      <c r="S14" s="133"/>
      <c r="T14" s="102">
        <f>SUM(T15:T24)</f>
        <v>3255827</v>
      </c>
      <c r="U14" s="127">
        <f t="shared" si="5"/>
        <v>24.694909506475287</v>
      </c>
      <c r="V14" s="102">
        <f>SUM(V15:V24)</f>
        <v>0</v>
      </c>
      <c r="W14" s="129"/>
    </row>
    <row r="15" spans="1:23" ht="24" customHeight="1">
      <c r="A15" s="132" t="s">
        <v>131</v>
      </c>
      <c r="B15" s="102">
        <f t="shared" si="0"/>
        <v>1000000</v>
      </c>
      <c r="C15" s="127">
        <f t="shared" si="1"/>
        <v>0.018983819260207514</v>
      </c>
      <c r="D15" s="102">
        <v>0</v>
      </c>
      <c r="E15" s="127">
        <f t="shared" si="2"/>
        <v>0</v>
      </c>
      <c r="F15" s="102">
        <v>0</v>
      </c>
      <c r="G15" s="127">
        <f>F15/F$6*100</f>
        <v>0</v>
      </c>
      <c r="H15" s="102">
        <v>0</v>
      </c>
      <c r="I15" s="127"/>
      <c r="J15" s="102">
        <v>0</v>
      </c>
      <c r="K15" s="128"/>
      <c r="L15" s="102">
        <v>0</v>
      </c>
      <c r="M15" s="127">
        <f t="shared" si="3"/>
        <v>0</v>
      </c>
      <c r="N15" s="102">
        <v>0</v>
      </c>
      <c r="O15" s="129">
        <f t="shared" si="4"/>
        <v>0</v>
      </c>
      <c r="P15" s="132" t="s">
        <v>132</v>
      </c>
      <c r="Q15" s="102">
        <v>0</v>
      </c>
      <c r="R15" s="127"/>
      <c r="S15" s="133"/>
      <c r="T15" s="102">
        <v>1000000</v>
      </c>
      <c r="U15" s="127">
        <f t="shared" si="5"/>
        <v>7.584834669187057</v>
      </c>
      <c r="V15" s="102">
        <v>0</v>
      </c>
      <c r="W15" s="129"/>
    </row>
    <row r="16" spans="1:23" ht="24" customHeight="1">
      <c r="A16" s="132" t="s">
        <v>133</v>
      </c>
      <c r="B16" s="102">
        <f t="shared" si="0"/>
        <v>0</v>
      </c>
      <c r="C16" s="127">
        <f t="shared" si="1"/>
        <v>0</v>
      </c>
      <c r="D16" s="102">
        <v>0</v>
      </c>
      <c r="E16" s="127">
        <f t="shared" si="2"/>
        <v>0</v>
      </c>
      <c r="F16" s="102">
        <v>0</v>
      </c>
      <c r="G16" s="127">
        <f>F16/F$6*100</f>
        <v>0</v>
      </c>
      <c r="H16" s="102">
        <v>0</v>
      </c>
      <c r="I16" s="127"/>
      <c r="J16" s="102">
        <v>0</v>
      </c>
      <c r="K16" s="128"/>
      <c r="L16" s="102">
        <v>0</v>
      </c>
      <c r="M16" s="127">
        <f t="shared" si="3"/>
        <v>0</v>
      </c>
      <c r="N16" s="102">
        <v>0</v>
      </c>
      <c r="O16" s="129">
        <f t="shared" si="4"/>
        <v>0</v>
      </c>
      <c r="P16" s="132" t="s">
        <v>133</v>
      </c>
      <c r="Q16" s="102">
        <v>0</v>
      </c>
      <c r="R16" s="127"/>
      <c r="S16" s="133"/>
      <c r="T16" s="102">
        <v>0</v>
      </c>
      <c r="U16" s="127">
        <f t="shared" si="5"/>
        <v>0</v>
      </c>
      <c r="V16" s="102">
        <v>0</v>
      </c>
      <c r="W16" s="129"/>
    </row>
    <row r="17" spans="1:23" ht="24" customHeight="1">
      <c r="A17" s="132" t="s">
        <v>134</v>
      </c>
      <c r="B17" s="102">
        <f t="shared" si="0"/>
        <v>3260092365</v>
      </c>
      <c r="C17" s="127">
        <f t="shared" si="1"/>
        <v>61.889004228742465</v>
      </c>
      <c r="D17" s="102">
        <v>0</v>
      </c>
      <c r="E17" s="127">
        <f t="shared" si="2"/>
        <v>0</v>
      </c>
      <c r="F17" s="102">
        <v>594640</v>
      </c>
      <c r="G17" s="127">
        <f>F17/F$6*100</f>
        <v>91.92502415458938</v>
      </c>
      <c r="H17" s="102">
        <v>0</v>
      </c>
      <c r="I17" s="127"/>
      <c r="J17" s="102">
        <v>0</v>
      </c>
      <c r="K17" s="128"/>
      <c r="L17" s="102">
        <v>3259497725</v>
      </c>
      <c r="M17" s="127">
        <f t="shared" si="3"/>
        <v>62.79913485408451</v>
      </c>
      <c r="N17" s="102">
        <v>0</v>
      </c>
      <c r="O17" s="129">
        <f t="shared" si="4"/>
        <v>0</v>
      </c>
      <c r="P17" s="132" t="s">
        <v>134</v>
      </c>
      <c r="Q17" s="102">
        <v>0</v>
      </c>
      <c r="R17" s="127"/>
      <c r="S17" s="133"/>
      <c r="T17" s="102">
        <v>0</v>
      </c>
      <c r="U17" s="127">
        <f t="shared" si="5"/>
        <v>0</v>
      </c>
      <c r="V17" s="102">
        <v>0</v>
      </c>
      <c r="W17" s="129"/>
    </row>
    <row r="18" spans="1:23" ht="24" customHeight="1">
      <c r="A18" s="134" t="s">
        <v>135</v>
      </c>
      <c r="B18" s="102">
        <f t="shared" si="0"/>
        <v>62247476.72</v>
      </c>
      <c r="C18" s="127">
        <f t="shared" si="1"/>
        <v>1.1816948474564548</v>
      </c>
      <c r="D18" s="102">
        <v>62247476.72</v>
      </c>
      <c r="E18" s="127">
        <f t="shared" si="2"/>
        <v>98.67920921537892</v>
      </c>
      <c r="F18" s="102">
        <v>0</v>
      </c>
      <c r="G18" s="127">
        <f>F18/F$6*100</f>
        <v>0</v>
      </c>
      <c r="H18" s="102">
        <v>0</v>
      </c>
      <c r="I18" s="127"/>
      <c r="J18" s="102">
        <v>0</v>
      </c>
      <c r="K18" s="128"/>
      <c r="L18" s="102">
        <v>0</v>
      </c>
      <c r="M18" s="127">
        <f t="shared" si="3"/>
        <v>0</v>
      </c>
      <c r="N18" s="102">
        <v>0</v>
      </c>
      <c r="O18" s="129">
        <f t="shared" si="4"/>
        <v>0</v>
      </c>
      <c r="P18" s="132" t="s">
        <v>136</v>
      </c>
      <c r="Q18" s="102">
        <v>0</v>
      </c>
      <c r="R18" s="127"/>
      <c r="S18" s="133"/>
      <c r="T18" s="102">
        <v>0</v>
      </c>
      <c r="U18" s="127">
        <f t="shared" si="5"/>
        <v>0</v>
      </c>
      <c r="V18" s="102">
        <v>0</v>
      </c>
      <c r="W18" s="129"/>
    </row>
    <row r="19" spans="1:23" ht="24" customHeight="1">
      <c r="A19" s="132" t="s">
        <v>137</v>
      </c>
      <c r="B19" s="102">
        <f t="shared" si="0"/>
        <v>0</v>
      </c>
      <c r="C19" s="127">
        <f t="shared" si="1"/>
        <v>0</v>
      </c>
      <c r="D19" s="102">
        <v>0</v>
      </c>
      <c r="E19" s="127">
        <f t="shared" si="2"/>
        <v>0</v>
      </c>
      <c r="F19" s="102">
        <v>0</v>
      </c>
      <c r="G19" s="127">
        <f>F19/F$6*100</f>
        <v>0</v>
      </c>
      <c r="H19" s="102">
        <v>0</v>
      </c>
      <c r="I19" s="127"/>
      <c r="J19" s="102">
        <v>0</v>
      </c>
      <c r="K19" s="128"/>
      <c r="L19" s="102">
        <v>0</v>
      </c>
      <c r="M19" s="127">
        <f t="shared" si="3"/>
        <v>0</v>
      </c>
      <c r="N19" s="102">
        <v>0</v>
      </c>
      <c r="O19" s="129">
        <f t="shared" si="4"/>
        <v>0</v>
      </c>
      <c r="P19" s="132" t="s">
        <v>137</v>
      </c>
      <c r="Q19" s="102">
        <v>0</v>
      </c>
      <c r="R19" s="127"/>
      <c r="S19" s="133"/>
      <c r="T19" s="102">
        <v>0</v>
      </c>
      <c r="U19" s="127">
        <f t="shared" si="5"/>
        <v>0</v>
      </c>
      <c r="V19" s="102">
        <v>0</v>
      </c>
      <c r="W19" s="129"/>
    </row>
    <row r="20" spans="1:23" ht="24" customHeight="1">
      <c r="A20" s="132" t="s">
        <v>138</v>
      </c>
      <c r="B20" s="102">
        <f t="shared" si="0"/>
        <v>0</v>
      </c>
      <c r="C20" s="127">
        <f t="shared" si="1"/>
        <v>0</v>
      </c>
      <c r="D20" s="102">
        <v>0</v>
      </c>
      <c r="E20" s="127">
        <f t="shared" si="2"/>
        <v>0</v>
      </c>
      <c r="F20" s="102">
        <v>0</v>
      </c>
      <c r="G20" s="127">
        <f>F20/F$6*100</f>
        <v>0</v>
      </c>
      <c r="H20" s="102">
        <v>0</v>
      </c>
      <c r="I20" s="127"/>
      <c r="J20" s="102">
        <v>0</v>
      </c>
      <c r="K20" s="128"/>
      <c r="L20" s="102">
        <v>0</v>
      </c>
      <c r="M20" s="127">
        <f t="shared" si="3"/>
        <v>0</v>
      </c>
      <c r="N20" s="102">
        <v>0</v>
      </c>
      <c r="O20" s="129">
        <f t="shared" si="4"/>
        <v>0</v>
      </c>
      <c r="P20" s="132" t="s">
        <v>138</v>
      </c>
      <c r="Q20" s="102">
        <v>0</v>
      </c>
      <c r="R20" s="127"/>
      <c r="S20" s="133"/>
      <c r="T20" s="102">
        <v>0</v>
      </c>
      <c r="U20" s="127">
        <f t="shared" si="5"/>
        <v>0</v>
      </c>
      <c r="V20" s="102">
        <v>0</v>
      </c>
      <c r="W20" s="129"/>
    </row>
    <row r="21" spans="1:23" ht="24" customHeight="1">
      <c r="A21" s="134" t="s">
        <v>139</v>
      </c>
      <c r="B21" s="102">
        <f t="shared" si="0"/>
        <v>209476</v>
      </c>
      <c r="C21" s="127">
        <f t="shared" si="1"/>
        <v>0.003976654523351229</v>
      </c>
      <c r="D21" s="102">
        <v>0</v>
      </c>
      <c r="E21" s="127">
        <f t="shared" si="2"/>
        <v>0</v>
      </c>
      <c r="F21" s="102">
        <v>0</v>
      </c>
      <c r="G21" s="127">
        <f>F21/F$6*100</f>
        <v>0</v>
      </c>
      <c r="H21" s="102">
        <v>0</v>
      </c>
      <c r="I21" s="127"/>
      <c r="J21" s="102">
        <v>0</v>
      </c>
      <c r="K21" s="128"/>
      <c r="L21" s="102">
        <v>0</v>
      </c>
      <c r="M21" s="127">
        <f t="shared" si="3"/>
        <v>0</v>
      </c>
      <c r="N21" s="102">
        <v>101780</v>
      </c>
      <c r="O21" s="129">
        <f t="shared" si="4"/>
        <v>26.947919135061287</v>
      </c>
      <c r="P21" s="132" t="s">
        <v>140</v>
      </c>
      <c r="Q21" s="102">
        <v>0</v>
      </c>
      <c r="R21" s="127"/>
      <c r="S21" s="133"/>
      <c r="T21" s="102">
        <v>107696</v>
      </c>
      <c r="U21" s="127">
        <f t="shared" si="5"/>
        <v>0.8168563545327693</v>
      </c>
      <c r="V21" s="102">
        <v>0</v>
      </c>
      <c r="W21" s="129"/>
    </row>
    <row r="22" spans="1:23" ht="24" customHeight="1">
      <c r="A22" s="135" t="s">
        <v>141</v>
      </c>
      <c r="B22" s="102">
        <f t="shared" si="0"/>
        <v>7779640</v>
      </c>
      <c r="C22" s="127">
        <f t="shared" si="1"/>
        <v>0.14768727966948078</v>
      </c>
      <c r="D22" s="102">
        <v>2360830</v>
      </c>
      <c r="E22" s="127">
        <f t="shared" si="2"/>
        <v>3.7425587311733044</v>
      </c>
      <c r="F22" s="102">
        <v>15700</v>
      </c>
      <c r="G22" s="127">
        <f>F22/F$6*100</f>
        <v>2.4270531400966187</v>
      </c>
      <c r="H22" s="102">
        <v>2046677</v>
      </c>
      <c r="I22" s="127"/>
      <c r="J22" s="102">
        <v>0</v>
      </c>
      <c r="K22" s="128"/>
      <c r="L22" s="102">
        <v>1182782</v>
      </c>
      <c r="M22" s="127">
        <f t="shared" si="3"/>
        <v>0.02278807736274268</v>
      </c>
      <c r="N22" s="102">
        <v>16700</v>
      </c>
      <c r="O22" s="129">
        <f t="shared" si="4"/>
        <v>4.421598050260597</v>
      </c>
      <c r="P22" s="135" t="s">
        <v>141</v>
      </c>
      <c r="Q22" s="102">
        <v>8820</v>
      </c>
      <c r="R22" s="127"/>
      <c r="S22" s="133"/>
      <c r="T22" s="102">
        <v>2148131</v>
      </c>
      <c r="U22" s="127">
        <f t="shared" si="5"/>
        <v>16.29321848275546</v>
      </c>
      <c r="V22" s="102">
        <v>0</v>
      </c>
      <c r="W22" s="129"/>
    </row>
    <row r="23" spans="1:23" ht="24" customHeight="1">
      <c r="A23" s="135" t="s">
        <v>142</v>
      </c>
      <c r="B23" s="102">
        <f t="shared" si="0"/>
        <v>80320</v>
      </c>
      <c r="C23" s="127">
        <f t="shared" si="1"/>
        <v>0.0015247803629798674</v>
      </c>
      <c r="D23" s="102">
        <v>80320</v>
      </c>
      <c r="E23" s="127">
        <f t="shared" si="2"/>
        <v>0.12732908226676204</v>
      </c>
      <c r="F23" s="102">
        <v>0</v>
      </c>
      <c r="G23" s="127">
        <f>F23/F$6*100</f>
        <v>0</v>
      </c>
      <c r="H23" s="102">
        <v>0</v>
      </c>
      <c r="I23" s="127"/>
      <c r="J23" s="102">
        <v>0</v>
      </c>
      <c r="K23" s="128"/>
      <c r="L23" s="102">
        <v>0</v>
      </c>
      <c r="M23" s="127">
        <f t="shared" si="3"/>
        <v>0</v>
      </c>
      <c r="N23" s="102">
        <v>0</v>
      </c>
      <c r="O23" s="129">
        <f t="shared" si="4"/>
        <v>0</v>
      </c>
      <c r="P23" s="135" t="s">
        <v>142</v>
      </c>
      <c r="Q23" s="102">
        <v>0</v>
      </c>
      <c r="R23" s="127"/>
      <c r="S23" s="133"/>
      <c r="T23" s="102">
        <v>0</v>
      </c>
      <c r="U23" s="127">
        <f t="shared" si="5"/>
        <v>0</v>
      </c>
      <c r="V23" s="102">
        <v>0</v>
      </c>
      <c r="W23" s="129"/>
    </row>
    <row r="24" spans="1:23" ht="24" customHeight="1">
      <c r="A24" s="135" t="s">
        <v>143</v>
      </c>
      <c r="B24" s="102">
        <f t="shared" si="0"/>
        <v>0</v>
      </c>
      <c r="C24" s="127">
        <f t="shared" si="1"/>
        <v>0</v>
      </c>
      <c r="D24" s="102">
        <v>0</v>
      </c>
      <c r="E24" s="127">
        <f t="shared" si="2"/>
        <v>0</v>
      </c>
      <c r="F24" s="102">
        <v>0</v>
      </c>
      <c r="G24" s="127">
        <f>F24/F$6*100</f>
        <v>0</v>
      </c>
      <c r="H24" s="102">
        <v>0</v>
      </c>
      <c r="I24" s="127"/>
      <c r="J24" s="102">
        <v>0</v>
      </c>
      <c r="K24" s="128"/>
      <c r="L24" s="102">
        <v>0</v>
      </c>
      <c r="M24" s="127">
        <f t="shared" si="3"/>
        <v>0</v>
      </c>
      <c r="N24" s="102">
        <v>0</v>
      </c>
      <c r="O24" s="129">
        <f t="shared" si="4"/>
        <v>0</v>
      </c>
      <c r="P24" s="135" t="s">
        <v>143</v>
      </c>
      <c r="Q24" s="102">
        <v>0</v>
      </c>
      <c r="R24" s="127"/>
      <c r="S24" s="133"/>
      <c r="T24" s="102">
        <v>0</v>
      </c>
      <c r="U24" s="127">
        <f t="shared" si="5"/>
        <v>0</v>
      </c>
      <c r="V24" s="102">
        <v>0</v>
      </c>
      <c r="W24" s="129"/>
    </row>
    <row r="25" spans="1:23" ht="24" customHeight="1">
      <c r="A25" s="132" t="s">
        <v>144</v>
      </c>
      <c r="B25" s="102">
        <f t="shared" si="0"/>
        <v>1936234636.78</v>
      </c>
      <c r="C25" s="127">
        <f t="shared" si="1"/>
        <v>36.75712838998506</v>
      </c>
      <c r="D25" s="102">
        <f>D6-D14</f>
        <v>-1607986.7199999988</v>
      </c>
      <c r="E25" s="127">
        <f t="shared" si="2"/>
        <v>-2.549097028818983</v>
      </c>
      <c r="F25" s="102">
        <f>F6-F14</f>
        <v>36535</v>
      </c>
      <c r="G25" s="127">
        <f>F25/F$6*100</f>
        <v>5.647922705314009</v>
      </c>
      <c r="H25" s="102">
        <f>H6-H14</f>
        <v>-2046677</v>
      </c>
      <c r="I25" s="127"/>
      <c r="J25" s="102">
        <f>J6-J14</f>
        <v>0</v>
      </c>
      <c r="K25" s="128"/>
      <c r="L25" s="102">
        <f>L6-L14</f>
        <v>1929673998</v>
      </c>
      <c r="M25" s="127">
        <f t="shared" si="3"/>
        <v>37.17807706855275</v>
      </c>
      <c r="N25" s="102">
        <f>N6-N14</f>
        <v>259211.5</v>
      </c>
      <c r="O25" s="129">
        <f t="shared" si="4"/>
        <v>68.63048281467812</v>
      </c>
      <c r="P25" s="132" t="s">
        <v>144</v>
      </c>
      <c r="Q25" s="102">
        <f>Q6-Q14</f>
        <v>-8820</v>
      </c>
      <c r="R25" s="127"/>
      <c r="S25" s="133"/>
      <c r="T25" s="102">
        <f>T6-T14</f>
        <v>9928376</v>
      </c>
      <c r="U25" s="127">
        <f t="shared" si="5"/>
        <v>75.30509049352472</v>
      </c>
      <c r="V25" s="102">
        <f>V6-V14</f>
        <v>0</v>
      </c>
      <c r="W25" s="129"/>
    </row>
    <row r="26" spans="1:23" ht="24" customHeight="1">
      <c r="A26" s="132" t="s">
        <v>145</v>
      </c>
      <c r="B26" s="102">
        <f t="shared" si="0"/>
        <v>15409576</v>
      </c>
      <c r="C26" s="127">
        <f t="shared" si="1"/>
        <v>0.29253260566043143</v>
      </c>
      <c r="D26" s="102">
        <f>D27+D28</f>
        <v>7856909</v>
      </c>
      <c r="E26" s="127">
        <f t="shared" si="2"/>
        <v>12.455341290132758</v>
      </c>
      <c r="F26" s="102">
        <f>F27+F28</f>
        <v>935263</v>
      </c>
      <c r="G26" s="127">
        <f>F26/F$6*100</f>
        <v>144.5817198067633</v>
      </c>
      <c r="H26" s="102">
        <f>H27+H28</f>
        <v>1968832</v>
      </c>
      <c r="I26" s="127"/>
      <c r="J26" s="102">
        <f>J27+J28</f>
        <v>632824</v>
      </c>
      <c r="K26" s="128"/>
      <c r="L26" s="102">
        <f>L27+L28</f>
        <v>3296567</v>
      </c>
      <c r="M26" s="127">
        <f t="shared" si="3"/>
        <v>0.0635133302903363</v>
      </c>
      <c r="N26" s="102">
        <f>N27+N28</f>
        <v>26157</v>
      </c>
      <c r="O26" s="129">
        <f t="shared" si="4"/>
        <v>6.9254934251896065</v>
      </c>
      <c r="P26" s="132" t="s">
        <v>146</v>
      </c>
      <c r="Q26" s="102">
        <f>Q27+Q28</f>
        <v>352071</v>
      </c>
      <c r="R26" s="127"/>
      <c r="S26" s="133"/>
      <c r="T26" s="102">
        <f>T27+T28</f>
        <v>340953</v>
      </c>
      <c r="U26" s="127">
        <f t="shared" si="5"/>
        <v>2.5860721349633344</v>
      </c>
      <c r="V26" s="102">
        <f>V27+V28</f>
        <v>0</v>
      </c>
      <c r="W26" s="129"/>
    </row>
    <row r="27" spans="1:23" ht="24" customHeight="1">
      <c r="A27" s="132" t="s">
        <v>147</v>
      </c>
      <c r="B27" s="102">
        <f t="shared" si="0"/>
        <v>6460464</v>
      </c>
      <c r="C27" s="127">
        <f t="shared" si="1"/>
        <v>0.12264428091307727</v>
      </c>
      <c r="D27" s="102">
        <f>1015432+1322</f>
        <v>1016754</v>
      </c>
      <c r="E27" s="127">
        <f t="shared" si="2"/>
        <v>1.6118320930161771</v>
      </c>
      <c r="F27" s="102">
        <v>682186</v>
      </c>
      <c r="G27" s="127">
        <f>F27/F$6*100</f>
        <v>105.45870531400968</v>
      </c>
      <c r="H27" s="102">
        <v>1968832</v>
      </c>
      <c r="I27" s="127"/>
      <c r="J27" s="102">
        <v>632824</v>
      </c>
      <c r="K27" s="128"/>
      <c r="L27" s="102">
        <v>1771487</v>
      </c>
      <c r="M27" s="127">
        <f t="shared" si="3"/>
        <v>0.034130366207038104</v>
      </c>
      <c r="N27" s="102">
        <v>26157</v>
      </c>
      <c r="O27" s="129">
        <f t="shared" si="4"/>
        <v>6.9254934251896065</v>
      </c>
      <c r="P27" s="132" t="s">
        <v>147</v>
      </c>
      <c r="Q27" s="102">
        <v>352071</v>
      </c>
      <c r="R27" s="127"/>
      <c r="S27" s="133"/>
      <c r="T27" s="102">
        <v>10153</v>
      </c>
      <c r="U27" s="127">
        <f t="shared" si="5"/>
        <v>0.07700882639625618</v>
      </c>
      <c r="V27" s="102">
        <v>0</v>
      </c>
      <c r="W27" s="129"/>
    </row>
    <row r="28" spans="1:23" ht="24" customHeight="1">
      <c r="A28" s="132" t="s">
        <v>148</v>
      </c>
      <c r="B28" s="102">
        <f t="shared" si="0"/>
        <v>8949112</v>
      </c>
      <c r="C28" s="127">
        <f t="shared" si="1"/>
        <v>0.16988832474735419</v>
      </c>
      <c r="D28" s="102">
        <v>6840155</v>
      </c>
      <c r="E28" s="127">
        <f t="shared" si="2"/>
        <v>10.84350919711658</v>
      </c>
      <c r="F28" s="102">
        <v>253077</v>
      </c>
      <c r="G28" s="127">
        <f>F28/F$6*100</f>
        <v>39.12301449275362</v>
      </c>
      <c r="H28" s="102">
        <v>0</v>
      </c>
      <c r="I28" s="127"/>
      <c r="J28" s="102">
        <v>0</v>
      </c>
      <c r="K28" s="128"/>
      <c r="L28" s="102">
        <v>1525080</v>
      </c>
      <c r="M28" s="127">
        <f t="shared" si="3"/>
        <v>0.029382964083298203</v>
      </c>
      <c r="N28" s="102">
        <v>0</v>
      </c>
      <c r="O28" s="129">
        <f t="shared" si="4"/>
        <v>0</v>
      </c>
      <c r="P28" s="132" t="s">
        <v>148</v>
      </c>
      <c r="Q28" s="102">
        <v>0</v>
      </c>
      <c r="R28" s="127"/>
      <c r="S28" s="133"/>
      <c r="T28" s="102">
        <v>330800</v>
      </c>
      <c r="U28" s="127">
        <f t="shared" si="5"/>
        <v>2.5090633085670784</v>
      </c>
      <c r="V28" s="102">
        <v>0</v>
      </c>
      <c r="W28" s="129"/>
    </row>
    <row r="29" spans="1:23" ht="24" customHeight="1">
      <c r="A29" s="132" t="s">
        <v>149</v>
      </c>
      <c r="B29" s="102">
        <f t="shared" si="0"/>
        <v>442646</v>
      </c>
      <c r="C29" s="127">
        <f t="shared" si="1"/>
        <v>0.008403111660253815</v>
      </c>
      <c r="D29" s="102">
        <f>D30+D31</f>
        <v>442646</v>
      </c>
      <c r="E29" s="127">
        <f t="shared" si="2"/>
        <v>0.7017145038477733</v>
      </c>
      <c r="F29" s="102">
        <f>F30+F31</f>
        <v>0</v>
      </c>
      <c r="G29" s="127">
        <f>F29/F$6*100</f>
        <v>0</v>
      </c>
      <c r="H29" s="102">
        <f>H30+H31</f>
        <v>0</v>
      </c>
      <c r="I29" s="127"/>
      <c r="J29" s="102">
        <f>J30+J31</f>
        <v>0</v>
      </c>
      <c r="K29" s="128"/>
      <c r="L29" s="102">
        <f>L30+L31</f>
        <v>0</v>
      </c>
      <c r="M29" s="127">
        <f t="shared" si="3"/>
        <v>0</v>
      </c>
      <c r="N29" s="102">
        <f>N30+N31</f>
        <v>0</v>
      </c>
      <c r="O29" s="129">
        <f t="shared" si="4"/>
        <v>0</v>
      </c>
      <c r="P29" s="132" t="s">
        <v>149</v>
      </c>
      <c r="Q29" s="102">
        <f>Q30+Q31</f>
        <v>0</v>
      </c>
      <c r="R29" s="127"/>
      <c r="S29" s="133"/>
      <c r="T29" s="102">
        <f>T30+T31</f>
        <v>0</v>
      </c>
      <c r="U29" s="127">
        <f t="shared" si="5"/>
        <v>0</v>
      </c>
      <c r="V29" s="102">
        <f>V30+V31</f>
        <v>0</v>
      </c>
      <c r="W29" s="129"/>
    </row>
    <row r="30" spans="1:23" ht="24" customHeight="1">
      <c r="A30" s="132" t="s">
        <v>150</v>
      </c>
      <c r="B30" s="102">
        <f t="shared" si="0"/>
        <v>0</v>
      </c>
      <c r="C30" s="127">
        <f t="shared" si="1"/>
        <v>0</v>
      </c>
      <c r="D30" s="102">
        <v>0</v>
      </c>
      <c r="E30" s="127">
        <f t="shared" si="2"/>
        <v>0</v>
      </c>
      <c r="F30" s="102">
        <v>0</v>
      </c>
      <c r="G30" s="127">
        <f>F30/F$6*100</f>
        <v>0</v>
      </c>
      <c r="H30" s="102">
        <v>0</v>
      </c>
      <c r="I30" s="127"/>
      <c r="J30" s="102">
        <v>0</v>
      </c>
      <c r="K30" s="128"/>
      <c r="L30" s="102">
        <v>0</v>
      </c>
      <c r="M30" s="127">
        <f t="shared" si="3"/>
        <v>0</v>
      </c>
      <c r="N30" s="102">
        <v>0</v>
      </c>
      <c r="O30" s="129">
        <f t="shared" si="4"/>
        <v>0</v>
      </c>
      <c r="P30" s="132" t="s">
        <v>150</v>
      </c>
      <c r="Q30" s="102">
        <v>0</v>
      </c>
      <c r="R30" s="127"/>
      <c r="S30" s="133"/>
      <c r="T30" s="102">
        <v>0</v>
      </c>
      <c r="U30" s="127">
        <f t="shared" si="5"/>
        <v>0</v>
      </c>
      <c r="V30" s="102">
        <v>0</v>
      </c>
      <c r="W30" s="129"/>
    </row>
    <row r="31" spans="1:23" ht="24" customHeight="1">
      <c r="A31" s="132" t="s">
        <v>151</v>
      </c>
      <c r="B31" s="102">
        <f t="shared" si="0"/>
        <v>442646</v>
      </c>
      <c r="C31" s="127">
        <f t="shared" si="1"/>
        <v>0.008403111660253815</v>
      </c>
      <c r="D31" s="102">
        <v>442646</v>
      </c>
      <c r="E31" s="127">
        <f t="shared" si="2"/>
        <v>0.7017145038477733</v>
      </c>
      <c r="F31" s="102">
        <v>0</v>
      </c>
      <c r="G31" s="127">
        <f>F31/F$6*100</f>
        <v>0</v>
      </c>
      <c r="H31" s="102">
        <v>0</v>
      </c>
      <c r="I31" s="127"/>
      <c r="J31" s="102">
        <v>0</v>
      </c>
      <c r="K31" s="128"/>
      <c r="L31" s="102">
        <v>0</v>
      </c>
      <c r="M31" s="127">
        <f t="shared" si="3"/>
        <v>0</v>
      </c>
      <c r="N31" s="102">
        <v>0</v>
      </c>
      <c r="O31" s="129">
        <f t="shared" si="4"/>
        <v>0</v>
      </c>
      <c r="P31" s="132" t="s">
        <v>151</v>
      </c>
      <c r="Q31" s="102">
        <v>0</v>
      </c>
      <c r="R31" s="127"/>
      <c r="S31" s="133"/>
      <c r="T31" s="102">
        <v>0</v>
      </c>
      <c r="U31" s="127">
        <f t="shared" si="5"/>
        <v>0</v>
      </c>
      <c r="V31" s="102">
        <v>0</v>
      </c>
      <c r="W31" s="129"/>
    </row>
    <row r="32" spans="1:23" ht="24" customHeight="1">
      <c r="A32" s="132" t="s">
        <v>152</v>
      </c>
      <c r="B32" s="102">
        <f t="shared" si="0"/>
        <v>14966930</v>
      </c>
      <c r="C32" s="127">
        <f t="shared" si="1"/>
        <v>0.2841294940001776</v>
      </c>
      <c r="D32" s="102">
        <f>D26-D29</f>
        <v>7414263</v>
      </c>
      <c r="E32" s="127">
        <f t="shared" si="2"/>
        <v>11.753626786284983</v>
      </c>
      <c r="F32" s="102">
        <f>F26-F29</f>
        <v>935263</v>
      </c>
      <c r="G32" s="127">
        <f>F32/F$6*100</f>
        <v>144.5817198067633</v>
      </c>
      <c r="H32" s="102">
        <f>H26-H29</f>
        <v>1968832</v>
      </c>
      <c r="I32" s="127"/>
      <c r="J32" s="102">
        <f>J26-J29</f>
        <v>632824</v>
      </c>
      <c r="K32" s="128"/>
      <c r="L32" s="102">
        <f>L26-L29</f>
        <v>3296567</v>
      </c>
      <c r="M32" s="127">
        <f t="shared" si="3"/>
        <v>0.0635133302903363</v>
      </c>
      <c r="N32" s="102">
        <f>N26-N29</f>
        <v>26157</v>
      </c>
      <c r="O32" s="129">
        <f t="shared" si="4"/>
        <v>6.9254934251896065</v>
      </c>
      <c r="P32" s="132" t="s">
        <v>152</v>
      </c>
      <c r="Q32" s="102">
        <f>Q26-Q29</f>
        <v>352071</v>
      </c>
      <c r="R32" s="127"/>
      <c r="S32" s="133"/>
      <c r="T32" s="102">
        <f>T26-T29</f>
        <v>340953</v>
      </c>
      <c r="U32" s="127">
        <f t="shared" si="5"/>
        <v>2.5860721349633344</v>
      </c>
      <c r="V32" s="102">
        <f>V26-V29</f>
        <v>0</v>
      </c>
      <c r="W32" s="129"/>
    </row>
    <row r="33" spans="1:23" ht="24" customHeight="1" thickBot="1">
      <c r="A33" s="136" t="s">
        <v>153</v>
      </c>
      <c r="B33" s="107">
        <f t="shared" si="0"/>
        <v>1951201566.78</v>
      </c>
      <c r="C33" s="137">
        <f t="shared" si="1"/>
        <v>37.04125788398524</v>
      </c>
      <c r="D33" s="107">
        <f>D25+D32</f>
        <v>5806276.280000001</v>
      </c>
      <c r="E33" s="137">
        <f t="shared" si="2"/>
        <v>9.204529757466002</v>
      </c>
      <c r="F33" s="107">
        <f>F25+F32</f>
        <v>971798</v>
      </c>
      <c r="G33" s="137">
        <f>F33/F$6*100</f>
        <v>150.22964251207728</v>
      </c>
      <c r="H33" s="107">
        <f>H25+H32</f>
        <v>-77845</v>
      </c>
      <c r="I33" s="137"/>
      <c r="J33" s="107">
        <f>J25+J32</f>
        <v>632824</v>
      </c>
      <c r="K33" s="138"/>
      <c r="L33" s="107">
        <f>L25+L32</f>
        <v>1932970565</v>
      </c>
      <c r="M33" s="137">
        <f t="shared" si="3"/>
        <v>37.241590398843094</v>
      </c>
      <c r="N33" s="107">
        <f>N25+N32</f>
        <v>285368.5</v>
      </c>
      <c r="O33" s="139">
        <f t="shared" si="4"/>
        <v>75.55597623986773</v>
      </c>
      <c r="P33" s="136" t="s">
        <v>153</v>
      </c>
      <c r="Q33" s="107">
        <f>Q25+Q32</f>
        <v>343251</v>
      </c>
      <c r="R33" s="137"/>
      <c r="S33" s="140"/>
      <c r="T33" s="107">
        <f>T25+T32</f>
        <v>10269329</v>
      </c>
      <c r="U33" s="137">
        <f t="shared" si="5"/>
        <v>77.89116262848805</v>
      </c>
      <c r="V33" s="107">
        <f>V25+V32</f>
        <v>0</v>
      </c>
      <c r="W33" s="139"/>
    </row>
    <row r="34" spans="1:23" ht="16.5">
      <c r="A34" s="59"/>
      <c r="B34" s="59"/>
      <c r="C34" s="60"/>
      <c r="D34" s="59"/>
      <c r="E34" s="61"/>
      <c r="F34" s="59"/>
      <c r="G34" s="60"/>
      <c r="H34" s="59"/>
      <c r="I34" s="61"/>
      <c r="J34" s="59"/>
      <c r="K34" s="60"/>
      <c r="L34" s="60"/>
      <c r="M34" s="60"/>
      <c r="N34" s="59"/>
      <c r="O34" s="60"/>
      <c r="P34" s="60"/>
      <c r="Q34" s="60"/>
      <c r="R34" s="60"/>
      <c r="S34" s="59"/>
      <c r="V34" s="62"/>
      <c r="W34" s="62"/>
    </row>
  </sheetData>
  <mergeCells count="24">
    <mergeCell ref="J1:K1"/>
    <mergeCell ref="J2:K2"/>
    <mergeCell ref="F1:G1"/>
    <mergeCell ref="P1:W1"/>
    <mergeCell ref="F2:G2"/>
    <mergeCell ref="N2:O2"/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P5"/>
    <mergeCell ref="Q4:R4"/>
    <mergeCell ref="T4:U4"/>
    <mergeCell ref="P2:U2"/>
    <mergeCell ref="V2:W2"/>
    <mergeCell ref="F3:G3"/>
    <mergeCell ref="N3:O3"/>
    <mergeCell ref="P3:U3"/>
    <mergeCell ref="V3:W3"/>
  </mergeCells>
  <printOptions horizontalCentered="1" verticalCentered="1"/>
  <pageMargins left="0.3937007874015748" right="0.3937007874015748" top="0.3937007874015748" bottom="0.3937007874015748" header="0.2362204724409449" footer="0.1968503937007874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E5" sqref="E5"/>
    </sheetView>
  </sheetViews>
  <sheetFormatPr defaultColWidth="9.00390625" defaultRowHeight="16.5"/>
  <cols>
    <col min="1" max="16384" width="16.125" style="143" customWidth="1"/>
  </cols>
  <sheetData>
    <row r="1" spans="1:12" ht="32.25">
      <c r="A1" s="141"/>
      <c r="B1" s="141"/>
      <c r="C1" s="141"/>
      <c r="D1" s="44"/>
      <c r="E1" s="237" t="s">
        <v>27</v>
      </c>
      <c r="F1" s="237"/>
      <c r="G1" s="142" t="s">
        <v>28</v>
      </c>
      <c r="H1" s="141"/>
      <c r="I1" s="141"/>
      <c r="J1" s="141"/>
      <c r="K1" s="141"/>
      <c r="L1" s="141"/>
    </row>
    <row r="2" spans="1:12" ht="24" customHeight="1">
      <c r="A2" s="144"/>
      <c r="B2" s="98"/>
      <c r="C2" s="98"/>
      <c r="D2" s="242" t="s">
        <v>29</v>
      </c>
      <c r="E2" s="243"/>
      <c r="F2" s="243"/>
      <c r="G2" s="223" t="s">
        <v>30</v>
      </c>
      <c r="H2" s="223"/>
      <c r="I2" s="238"/>
      <c r="J2" s="98"/>
      <c r="K2" s="98"/>
      <c r="L2" s="98"/>
    </row>
    <row r="3" spans="1:12" ht="21.75" thickBot="1">
      <c r="A3" s="145"/>
      <c r="B3" s="146"/>
      <c r="C3" s="146"/>
      <c r="D3" s="43"/>
      <c r="E3" s="239" t="s">
        <v>31</v>
      </c>
      <c r="F3" s="239"/>
      <c r="G3" s="240" t="s">
        <v>109</v>
      </c>
      <c r="H3" s="241"/>
      <c r="I3" s="147"/>
      <c r="J3" s="146"/>
      <c r="L3" s="113" t="s">
        <v>32</v>
      </c>
    </row>
    <row r="4" spans="1:12" ht="49.5" customHeight="1">
      <c r="A4" s="234" t="s">
        <v>33</v>
      </c>
      <c r="B4" s="236" t="s">
        <v>34</v>
      </c>
      <c r="C4" s="236"/>
      <c r="D4" s="236"/>
      <c r="E4" s="236" t="s">
        <v>173</v>
      </c>
      <c r="F4" s="236"/>
      <c r="G4" s="236"/>
      <c r="H4" s="236" t="s">
        <v>35</v>
      </c>
      <c r="I4" s="236"/>
      <c r="J4" s="236"/>
      <c r="K4" s="230" t="s">
        <v>154</v>
      </c>
      <c r="L4" s="232" t="s">
        <v>155</v>
      </c>
    </row>
    <row r="5" spans="1:12" ht="49.5" customHeight="1">
      <c r="A5" s="235"/>
      <c r="B5" s="148" t="s">
        <v>36</v>
      </c>
      <c r="C5" s="148" t="s">
        <v>37</v>
      </c>
      <c r="D5" s="153" t="s">
        <v>156</v>
      </c>
      <c r="E5" s="148" t="s">
        <v>36</v>
      </c>
      <c r="F5" s="148" t="s">
        <v>37</v>
      </c>
      <c r="G5" s="153" t="s">
        <v>157</v>
      </c>
      <c r="H5" s="148" t="s">
        <v>36</v>
      </c>
      <c r="I5" s="148" t="s">
        <v>37</v>
      </c>
      <c r="J5" s="153" t="s">
        <v>158</v>
      </c>
      <c r="K5" s="231"/>
      <c r="L5" s="233"/>
    </row>
    <row r="6" spans="1:12" ht="34.5" customHeight="1">
      <c r="A6" s="154" t="s">
        <v>159</v>
      </c>
      <c r="B6" s="155"/>
      <c r="C6" s="155"/>
      <c r="D6" s="155"/>
      <c r="E6" s="155"/>
      <c r="F6" s="155"/>
      <c r="G6" s="156"/>
      <c r="H6" s="156"/>
      <c r="I6" s="156"/>
      <c r="J6" s="156"/>
      <c r="K6" s="155"/>
      <c r="L6" s="157"/>
    </row>
    <row r="7" spans="1:12" ht="34.5" customHeight="1">
      <c r="A7" s="158" t="s">
        <v>160</v>
      </c>
      <c r="B7" s="159">
        <v>3339242000</v>
      </c>
      <c r="C7" s="159">
        <v>3339242000</v>
      </c>
      <c r="D7" s="159">
        <f>B7-C7</f>
        <v>0</v>
      </c>
      <c r="E7" s="159">
        <v>3151933542</v>
      </c>
      <c r="F7" s="159">
        <v>3165666909</v>
      </c>
      <c r="G7" s="159">
        <f>E7-F7</f>
        <v>-13733367</v>
      </c>
      <c r="H7" s="159">
        <f>E7-B7</f>
        <v>-187308458</v>
      </c>
      <c r="I7" s="159">
        <f>F7-C7</f>
        <v>-173575091</v>
      </c>
      <c r="J7" s="159">
        <f>G7-D7</f>
        <v>-13733367</v>
      </c>
      <c r="K7" s="159">
        <v>131901885</v>
      </c>
      <c r="L7" s="160">
        <f>K7+G7</f>
        <v>118168518</v>
      </c>
    </row>
    <row r="8" spans="1:12" ht="34.5" customHeight="1">
      <c r="A8" s="158" t="s">
        <v>161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ht="34.5" customHeight="1">
      <c r="A9" s="158" t="s">
        <v>162</v>
      </c>
      <c r="B9" s="159">
        <v>134540000</v>
      </c>
      <c r="C9" s="159">
        <v>264096000</v>
      </c>
      <c r="D9" s="159">
        <f>B9-C9</f>
        <v>-129556000</v>
      </c>
      <c r="E9" s="159">
        <v>175214824</v>
      </c>
      <c r="F9" s="159">
        <v>183478341</v>
      </c>
      <c r="G9" s="159">
        <f>E9-F9</f>
        <v>-8263517</v>
      </c>
      <c r="H9" s="159">
        <f>E9-B9</f>
        <v>40674824</v>
      </c>
      <c r="I9" s="159">
        <f>F9-C9</f>
        <v>-80617659</v>
      </c>
      <c r="J9" s="159">
        <f>G9-D9</f>
        <v>121292483</v>
      </c>
      <c r="K9" s="159">
        <v>278108305</v>
      </c>
      <c r="L9" s="160">
        <f>K9+G9</f>
        <v>269844788</v>
      </c>
    </row>
    <row r="10" spans="1:12" ht="34.5" customHeight="1">
      <c r="A10" s="158" t="s">
        <v>163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ht="34.5" customHeight="1">
      <c r="A11" s="158" t="s">
        <v>164</v>
      </c>
      <c r="B11" s="159">
        <v>5030000</v>
      </c>
      <c r="C11" s="159">
        <v>4835000</v>
      </c>
      <c r="D11" s="159">
        <f>B11-C11</f>
        <v>195000</v>
      </c>
      <c r="E11" s="159">
        <v>2241566</v>
      </c>
      <c r="F11" s="159">
        <v>1177485</v>
      </c>
      <c r="G11" s="159">
        <f>E11-F11</f>
        <v>1064081</v>
      </c>
      <c r="H11" s="159">
        <f>E11-B11</f>
        <v>-2788434</v>
      </c>
      <c r="I11" s="159">
        <f>F11-C11</f>
        <v>-3657515</v>
      </c>
      <c r="J11" s="159">
        <f>G11-D11</f>
        <v>869081</v>
      </c>
      <c r="K11" s="159">
        <v>8975616</v>
      </c>
      <c r="L11" s="160">
        <f>K11+G11</f>
        <v>10039697</v>
      </c>
    </row>
    <row r="12" spans="1:12" ht="34.5" customHeight="1">
      <c r="A12" s="158" t="s">
        <v>165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ht="34.5" customHeight="1">
      <c r="A13" s="158" t="s">
        <v>166</v>
      </c>
      <c r="B13" s="159">
        <v>300000</v>
      </c>
      <c r="C13" s="159">
        <v>299000</v>
      </c>
      <c r="D13" s="159">
        <f>B13-C13</f>
        <v>1000</v>
      </c>
      <c r="E13" s="159">
        <v>944</v>
      </c>
      <c r="F13" s="159">
        <v>13537</v>
      </c>
      <c r="G13" s="159">
        <f>E13-F13</f>
        <v>-12593</v>
      </c>
      <c r="H13" s="159">
        <f>E13-B13</f>
        <v>-299056</v>
      </c>
      <c r="I13" s="159">
        <f>F13-C13</f>
        <v>-285463</v>
      </c>
      <c r="J13" s="159">
        <f>G13-D13</f>
        <v>-13593</v>
      </c>
      <c r="K13" s="159">
        <v>364435</v>
      </c>
      <c r="L13" s="160">
        <f>K13+G13</f>
        <v>351842</v>
      </c>
    </row>
    <row r="14" spans="1:12" ht="34.5" customHeight="1">
      <c r="A14" s="158" t="s">
        <v>167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34.5" customHeight="1">
      <c r="A15" s="158" t="s">
        <v>168</v>
      </c>
      <c r="B15" s="161">
        <v>145662000</v>
      </c>
      <c r="C15" s="161">
        <v>72068000</v>
      </c>
      <c r="D15" s="161">
        <f>B15-C15</f>
        <v>73594000</v>
      </c>
      <c r="E15" s="161">
        <v>577530858</v>
      </c>
      <c r="F15" s="161">
        <v>28329135</v>
      </c>
      <c r="G15" s="161">
        <f>E15-F15</f>
        <v>549201723</v>
      </c>
      <c r="H15" s="161">
        <f>E15-B15</f>
        <v>431868858</v>
      </c>
      <c r="I15" s="161">
        <f>F15-C15</f>
        <v>-43738865</v>
      </c>
      <c r="J15" s="161">
        <f>G15-D15</f>
        <v>475607723</v>
      </c>
      <c r="K15" s="161">
        <v>0</v>
      </c>
      <c r="L15" s="162">
        <f>K15+G15</f>
        <v>549201723</v>
      </c>
    </row>
    <row r="16" spans="1:12" ht="34.5" customHeight="1">
      <c r="A16" s="158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ht="34.5" customHeight="1">
      <c r="A17" s="158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2"/>
    </row>
    <row r="18" spans="1:12" ht="34.5" customHeight="1">
      <c r="A18" s="158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34.5" customHeight="1">
      <c r="A19" s="158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34.5" customHeight="1">
      <c r="A20" s="158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ht="34.5" customHeight="1">
      <c r="A21" s="158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ht="34.5" customHeight="1">
      <c r="A22" s="158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ht="34.5" customHeight="1">
      <c r="A23" s="158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ht="34.5" customHeight="1" thickBot="1">
      <c r="A24" s="163" t="s">
        <v>38</v>
      </c>
      <c r="B24" s="164">
        <f aca="true" t="shared" si="0" ref="B24:L24">B7+B9+B11+B13+B15</f>
        <v>3624774000</v>
      </c>
      <c r="C24" s="164">
        <f t="shared" si="0"/>
        <v>3680540000</v>
      </c>
      <c r="D24" s="164">
        <f t="shared" si="0"/>
        <v>-55766000</v>
      </c>
      <c r="E24" s="164">
        <f t="shared" si="0"/>
        <v>3906921734</v>
      </c>
      <c r="F24" s="164">
        <f t="shared" si="0"/>
        <v>3378665407</v>
      </c>
      <c r="G24" s="164">
        <f t="shared" si="0"/>
        <v>528256327</v>
      </c>
      <c r="H24" s="164">
        <f t="shared" si="0"/>
        <v>282147734</v>
      </c>
      <c r="I24" s="164">
        <f t="shared" si="0"/>
        <v>-301874593</v>
      </c>
      <c r="J24" s="164">
        <f t="shared" si="0"/>
        <v>584022327</v>
      </c>
      <c r="K24" s="164">
        <f t="shared" si="0"/>
        <v>419350241</v>
      </c>
      <c r="L24" s="165">
        <f t="shared" si="0"/>
        <v>947606568</v>
      </c>
    </row>
  </sheetData>
  <mergeCells count="11">
    <mergeCell ref="E1:F1"/>
    <mergeCell ref="G2:I2"/>
    <mergeCell ref="E3:F3"/>
    <mergeCell ref="G3:H3"/>
    <mergeCell ref="D2:F2"/>
    <mergeCell ref="K4:K5"/>
    <mergeCell ref="L4:L5"/>
    <mergeCell ref="A4:A5"/>
    <mergeCell ref="B4:D4"/>
    <mergeCell ref="E4:G4"/>
    <mergeCell ref="H4:J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綜計表(營業)</dc:title>
  <dc:subject/>
  <dc:creator>陳汝維</dc:creator>
  <cp:keywords/>
  <dc:description/>
  <cp:lastModifiedBy>user</cp:lastModifiedBy>
  <cp:lastPrinted>2009-09-11T02:36:07Z</cp:lastPrinted>
  <dcterms:created xsi:type="dcterms:W3CDTF">2004-01-20T01:16:53Z</dcterms:created>
  <dcterms:modified xsi:type="dcterms:W3CDTF">2009-09-11T03:05:34Z</dcterms:modified>
  <cp:category/>
  <cp:version/>
  <cp:contentType/>
  <cp:contentStatus/>
</cp:coreProperties>
</file>