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90" windowWidth="12120" windowHeight="4005" tabRatio="599" activeTab="0"/>
  </bookViews>
  <sheets>
    <sheet name="歲出機關別OK" sheetId="1" r:id="rId1"/>
    <sheet name="經費類平衡表" sheetId="2" r:id="rId2"/>
    <sheet name="重大計畫預算執行績效分析表" sheetId="3" r:id="rId3"/>
  </sheets>
  <externalReferences>
    <externalReference r:id="rId6"/>
    <externalReference r:id="rId7"/>
  </externalReferences>
  <definedNames>
    <definedName name="_xlnm.Print_Area" localSheetId="2">'重大計畫預算執行績效分析表'!$A$1:$M$21</definedName>
    <definedName name="_xlnm.Print_Area" localSheetId="0">'歲出機關別OK'!$A$5:$S$94</definedName>
    <definedName name="_xlnm.Print_Titles" localSheetId="2">'重大計畫預算執行績效分析表'!$1:$5</definedName>
    <definedName name="_xlnm.Print_Titles" localSheetId="0">'歲出機關別OK'!$A:$S,'歲出機關別OK'!$1:$8</definedName>
  </definedNames>
  <calcPr fullCalcOnLoad="1"/>
</workbook>
</file>

<file path=xl/sharedStrings.xml><?xml version="1.0" encoding="utf-8"?>
<sst xmlns="http://schemas.openxmlformats.org/spreadsheetml/2006/main" count="191" uniqueCount="168">
  <si>
    <t>科目</t>
  </si>
  <si>
    <t>預算數</t>
  </si>
  <si>
    <t>決算數</t>
  </si>
  <si>
    <t>說明</t>
  </si>
  <si>
    <t>款</t>
  </si>
  <si>
    <t>項</t>
  </si>
  <si>
    <t>節</t>
  </si>
  <si>
    <t>名稱及編號</t>
  </si>
  <si>
    <t>本年度</t>
  </si>
  <si>
    <t>合計</t>
  </si>
  <si>
    <t>實現數</t>
  </si>
  <si>
    <t>單位：新臺幣元</t>
  </si>
  <si>
    <t>比較增減數</t>
  </si>
  <si>
    <t>目</t>
  </si>
  <si>
    <t>應   付   數</t>
  </si>
  <si>
    <t xml:space="preserve">    保  留  數</t>
  </si>
  <si>
    <t>已預付</t>
  </si>
  <si>
    <t>之數</t>
  </si>
  <si>
    <t>尚    未</t>
  </si>
  <si>
    <t xml:space="preserve"> 支付數</t>
  </si>
  <si>
    <t>小計</t>
  </si>
  <si>
    <t>已預付之  數</t>
  </si>
  <si>
    <t>支 付 數</t>
  </si>
  <si>
    <t xml:space="preserve">               </t>
  </si>
  <si>
    <t>教育業務建築及設備</t>
  </si>
  <si>
    <t>計畫總金額</t>
  </si>
  <si>
    <t>執行數</t>
  </si>
  <si>
    <t>實際決標日期</t>
  </si>
  <si>
    <t>實際決標金額</t>
  </si>
  <si>
    <t>以前年度</t>
  </si>
  <si>
    <t>資產科目</t>
  </si>
  <si>
    <t>金　　      額</t>
  </si>
  <si>
    <t>負債科目</t>
  </si>
  <si>
    <t>金　　額</t>
  </si>
  <si>
    <t>附註：</t>
  </si>
  <si>
    <t>債權憑證</t>
  </si>
  <si>
    <t>待抵銷債權憑證</t>
  </si>
  <si>
    <t>教育研究發展網路中心</t>
  </si>
  <si>
    <t>新竹縣體育場</t>
  </si>
  <si>
    <t>各高級中學</t>
  </si>
  <si>
    <t>各國民中學</t>
  </si>
  <si>
    <t>各國民小學</t>
  </si>
  <si>
    <t>各幼稚園</t>
  </si>
  <si>
    <t>教育支出</t>
  </si>
  <si>
    <t>退休撫卹給付支出</t>
  </si>
  <si>
    <t>教育人員退休給付</t>
  </si>
  <si>
    <t>教育人員撫卹給付</t>
  </si>
  <si>
    <t>教學輔導</t>
  </si>
  <si>
    <t>一般行政</t>
  </si>
  <si>
    <t>各科教學業務</t>
  </si>
  <si>
    <t>一般建築及設備</t>
  </si>
  <si>
    <t>保留庫款</t>
  </si>
  <si>
    <t>押金</t>
  </si>
  <si>
    <t>保管有價證券</t>
  </si>
  <si>
    <t>教育人員晉級人事費統籌款</t>
  </si>
  <si>
    <t>資本門合計</t>
  </si>
  <si>
    <t>其他公共工程</t>
  </si>
  <si>
    <t>暫收款</t>
  </si>
  <si>
    <t>代收款</t>
  </si>
  <si>
    <t>代辦經費</t>
  </si>
  <si>
    <t>應付歲出保留款</t>
  </si>
  <si>
    <t>預領經費</t>
  </si>
  <si>
    <t>經費賸餘-押金部分</t>
  </si>
  <si>
    <t>94.06.07</t>
  </si>
  <si>
    <t>災害準備金</t>
  </si>
  <si>
    <t>95.11.14</t>
  </si>
  <si>
    <t>芎林國中</t>
  </si>
  <si>
    <t>教育人員各項補助</t>
  </si>
  <si>
    <t>新竹縣地方教育發展基金</t>
  </si>
  <si>
    <t>歲出機關別決算表</t>
  </si>
  <si>
    <r>
      <t>中華民國 9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 年度</t>
    </r>
  </si>
  <si>
    <t>單位：新臺幣元</t>
  </si>
  <si>
    <t>剔除經費繳庫數</t>
  </si>
  <si>
    <t>本年度預算數</t>
  </si>
  <si>
    <t>預算增減數</t>
  </si>
  <si>
    <r>
      <t>（3）=（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）</t>
    </r>
    <r>
      <rPr>
        <sz val="12"/>
        <rFont val="新細明體"/>
        <family val="0"/>
      </rPr>
      <t>-</t>
    </r>
    <r>
      <rPr>
        <sz val="12"/>
        <rFont val="新細明體"/>
        <family val="0"/>
      </rPr>
      <t>（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）</t>
    </r>
  </si>
  <si>
    <t>縣政府主管</t>
  </si>
  <si>
    <t>經資門合計</t>
  </si>
  <si>
    <t>經常門合計</t>
  </si>
  <si>
    <t>教育支出</t>
  </si>
  <si>
    <t xml:space="preserve"> 教育行政</t>
  </si>
  <si>
    <t xml:space="preserve">  教育行政</t>
  </si>
  <si>
    <t>教育管理及輔導業務</t>
  </si>
  <si>
    <t>教學管理</t>
  </si>
  <si>
    <t>推展資訊教育</t>
  </si>
  <si>
    <t>特殊教育</t>
  </si>
  <si>
    <t>幼兒教育</t>
  </si>
  <si>
    <t>辦理國教工作</t>
  </si>
  <si>
    <t>社會教育</t>
  </si>
  <si>
    <t>藝術文化</t>
  </si>
  <si>
    <t>輔導教學及改進國教</t>
  </si>
  <si>
    <t>體育保健</t>
  </si>
  <si>
    <t>各項體育活動</t>
  </si>
  <si>
    <t>學校衛生保健</t>
  </si>
  <si>
    <t>教育研究發展網路中心</t>
  </si>
  <si>
    <t>行政管理</t>
  </si>
  <si>
    <t>研究發展</t>
  </si>
  <si>
    <t>系統維謢</t>
  </si>
  <si>
    <t>網路管理</t>
  </si>
  <si>
    <t>資教推廣</t>
  </si>
  <si>
    <t>新竹縣體育場</t>
  </si>
  <si>
    <t>一般行政</t>
  </si>
  <si>
    <t>田徑管理</t>
  </si>
  <si>
    <t>體育館管理</t>
  </si>
  <si>
    <t>游泳館管理</t>
  </si>
  <si>
    <t>各高級中學</t>
  </si>
  <si>
    <t>各科教學業務</t>
  </si>
  <si>
    <t>各國民中學</t>
  </si>
  <si>
    <t>各國民小學</t>
  </si>
  <si>
    <t>新竹縣家庭教育中心</t>
  </si>
  <si>
    <t>統籌科目</t>
  </si>
  <si>
    <t>公教人員因公致殘廢死亡慰問金</t>
  </si>
  <si>
    <t>其他支出</t>
  </si>
  <si>
    <r>
      <t xml:space="preserve">   </t>
    </r>
    <r>
      <rPr>
        <sz val="10"/>
        <rFont val="新細明體"/>
        <family val="1"/>
      </rPr>
      <t>統籌科目</t>
    </r>
  </si>
  <si>
    <t>新竹縣地方教育發展基金</t>
  </si>
  <si>
    <t>經   費   類   平   衡   表</t>
  </si>
  <si>
    <t xml:space="preserve">                                                                                                         中 華 民 國 97  年 度                                                                                     </t>
  </si>
  <si>
    <t>經費結存-存款</t>
  </si>
  <si>
    <t>有價證卷</t>
  </si>
  <si>
    <t>預付費用</t>
  </si>
  <si>
    <t>保管款</t>
  </si>
  <si>
    <t>應付保管有價證券</t>
  </si>
  <si>
    <t>應付歲出款</t>
  </si>
  <si>
    <t>應收剔除經費</t>
  </si>
  <si>
    <t>經費賸餘-待納庫部分</t>
  </si>
  <si>
    <t>保管品(件)</t>
  </si>
  <si>
    <t>應付保管品(件)</t>
  </si>
  <si>
    <r>
      <t xml:space="preserve"> </t>
    </r>
    <r>
      <rPr>
        <u val="single"/>
        <sz val="14"/>
        <rFont val="標楷體"/>
        <family val="4"/>
      </rPr>
      <t>重 大 計 畫 預 算 績 效 分 析 表</t>
    </r>
  </si>
  <si>
    <t>中華民國九十七年度</t>
  </si>
  <si>
    <t>新台幣：元</t>
  </si>
  <si>
    <t>計畫名稱</t>
  </si>
  <si>
    <t>截至本年度已  編  列    預  算  數</t>
  </si>
  <si>
    <t>可支用預算數</t>
  </si>
  <si>
    <t>執行數占可  支用預算數    百分比%</t>
  </si>
  <si>
    <t>執行未達80%  之 原因及其   改 進 措 施</t>
  </si>
  <si>
    <t>預定進度%</t>
  </si>
  <si>
    <t>實際進度%</t>
  </si>
  <si>
    <t>　一般建築及設備　</t>
  </si>
  <si>
    <t>　　設備及投資</t>
  </si>
  <si>
    <t>北埔國小</t>
  </si>
  <si>
    <t>95.12.15</t>
  </si>
  <si>
    <t>鳳岡國小</t>
  </si>
  <si>
    <t>96.3.8</t>
  </si>
  <si>
    <t>二重國中</t>
  </si>
  <si>
    <t>因營建物價上漲、進行建照申請、五大管線作業費時以致延至97.6.15才開工，本府已積極督導學校辦理</t>
  </si>
  <si>
    <t>96.12.13</t>
  </si>
  <si>
    <t>埔和國小</t>
  </si>
  <si>
    <t>97年底始辦理發包，本府積極督導學校辦理</t>
  </si>
  <si>
    <t>97.10.21</t>
  </si>
  <si>
    <t>芎林國小</t>
  </si>
  <si>
    <t>97.4.25</t>
  </si>
  <si>
    <t>石光國中</t>
  </si>
  <si>
    <t>因營建物價上漲、進行建照申請、五大管線作業費時以致延至97.6.6才開工，本府已積極督導學校辦理</t>
  </si>
  <si>
    <t>96.12.21</t>
  </si>
  <si>
    <t>新埔國中</t>
  </si>
  <si>
    <t>97年底始辦理發包，本府積極督導學校辦理</t>
  </si>
  <si>
    <t>97.12.3</t>
  </si>
  <si>
    <t>尖石國中</t>
  </si>
  <si>
    <t>97年底始辦理發包，本府積極督導學校辦理</t>
  </si>
  <si>
    <t>97.11.25</t>
  </si>
  <si>
    <t>中正國小</t>
  </si>
  <si>
    <t>97年底始辦理發包，本府積極督導學校辦理</t>
  </si>
  <si>
    <t>97.10.15</t>
  </si>
  <si>
    <t>竹中國小</t>
  </si>
  <si>
    <t>97.10.2</t>
  </si>
  <si>
    <t>自強國中</t>
  </si>
  <si>
    <t>因物價上漲，原設計所需經費不足，變更設計預算書送審中，建照申請中，預計98年3月發包</t>
  </si>
  <si>
    <r>
      <t xml:space="preserve"> </t>
    </r>
    <r>
      <rPr>
        <sz val="14"/>
        <rFont val="標楷體"/>
        <family val="4"/>
      </rPr>
      <t>員崠國小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</si>
</sst>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#,##0.000"/>
    <numFmt numFmtId="191" formatCode="#,##0.0000"/>
    <numFmt numFmtId="192" formatCode="#,##0.00000"/>
    <numFmt numFmtId="193" formatCode="_(* #,##0.0_);_(* \(#,##0.0\);_(* &quot;-&quot;??_);_(@_)"/>
    <numFmt numFmtId="194" formatCode="_(* #,##0_);_(* \(#,##0\);_(* &quot;-&quot;??_);_(@_)"/>
    <numFmt numFmtId="195" formatCode="#,##0_ "/>
    <numFmt numFmtId="196" formatCode="#,##0_);[Red]\(#,##0\)"/>
    <numFmt numFmtId="197" formatCode="m&quot;月&quot;d&quot;日&quot;"/>
    <numFmt numFmtId="198" formatCode="#,##0.00_ "/>
    <numFmt numFmtId="199" formatCode="#,##0.0_ "/>
    <numFmt numFmtId="200" formatCode="#,##0.00_);[Red]\(#,##0.00\)"/>
    <numFmt numFmtId="201" formatCode="#,##0.000000"/>
    <numFmt numFmtId="202" formatCode="_(* #,##0.000_);_(* \(#,##0.000\);_(* &quot;-&quot;??_);_(@_)"/>
    <numFmt numFmtId="203" formatCode="_(* #,##0.0000_);_(* \(#,##0.0000\);_(* &quot;-&quot;??_);_(@_)"/>
    <numFmt numFmtId="204" formatCode="0.0%"/>
    <numFmt numFmtId="205" formatCode="0.000%"/>
    <numFmt numFmtId="206" formatCode="0.00_);[Red]\(0.00\)"/>
    <numFmt numFmtId="207" formatCode="0.000"/>
    <numFmt numFmtId="208" formatCode="0.0"/>
    <numFmt numFmtId="209" formatCode="#,##0.0_);[Red]\(#,##0.0\)"/>
    <numFmt numFmtId="210" formatCode="0.00000"/>
    <numFmt numFmtId="211" formatCode="0.0000"/>
    <numFmt numFmtId="212" formatCode="#,##0\ "/>
    <numFmt numFmtId="213" formatCode="0_ "/>
    <numFmt numFmtId="214" formatCode="0.00_ "/>
    <numFmt numFmtId="215" formatCode="_-* #,##0.000_-;\-* #,##0.000_-;_-* &quot;-&quot;??_-;_-@_-"/>
    <numFmt numFmtId="216" formatCode="_-* #,##0.0000_-;\-* #,##0.0000_-;_-* &quot;-&quot;??_-;_-@_-"/>
    <numFmt numFmtId="217" formatCode="0.0000%"/>
    <numFmt numFmtId="218" formatCode="0.00\ "/>
    <numFmt numFmtId="219" formatCode="#,##0\ \ "/>
    <numFmt numFmtId="220" formatCode="#,##0.00\ \ "/>
    <numFmt numFmtId="221" formatCode="#,##0.00\ "/>
    <numFmt numFmtId="222" formatCode="#,##0.0\ "/>
    <numFmt numFmtId="223" formatCode="[$-404]AM/PM\ hh:mm:ss"/>
    <numFmt numFmtId="224" formatCode="#,##0;[Red]#,##0"/>
    <numFmt numFmtId="225" formatCode="#,##0_ ;[Red]\-#,##0\ "/>
  </numFmts>
  <fonts count="15">
    <font>
      <sz val="12"/>
      <name val="新細明體"/>
      <family val="0"/>
    </font>
    <font>
      <sz val="10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22"/>
      <name val="標楷體"/>
      <family val="4"/>
    </font>
    <font>
      <b/>
      <u val="single"/>
      <sz val="20"/>
      <name val="標楷體"/>
      <family val="4"/>
    </font>
    <font>
      <sz val="12"/>
      <name val="標楷體"/>
      <family val="4"/>
    </font>
    <font>
      <sz val="10"/>
      <color indexed="8"/>
      <name val="新細明體"/>
      <family val="1"/>
    </font>
    <font>
      <sz val="20"/>
      <name val="新細明體"/>
      <family val="1"/>
    </font>
    <font>
      <sz val="8"/>
      <name val="新細明體"/>
      <family val="1"/>
    </font>
    <font>
      <sz val="10"/>
      <name val="Times New Roman"/>
      <family val="1"/>
    </font>
    <font>
      <u val="single"/>
      <sz val="14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80" fontId="1" fillId="0" borderId="6" xfId="15" applyNumberFormat="1" applyFont="1" applyBorder="1" applyAlignment="1">
      <alignment horizontal="right" wrapText="1"/>
    </xf>
    <xf numFmtId="180" fontId="1" fillId="0" borderId="7" xfId="15" applyNumberFormat="1" applyFont="1" applyBorder="1" applyAlignment="1">
      <alignment horizontal="right" wrapText="1"/>
    </xf>
    <xf numFmtId="180" fontId="1" fillId="0" borderId="6" xfId="15" applyNumberFormat="1" applyFont="1" applyBorder="1" applyAlignment="1">
      <alignment wrapText="1"/>
    </xf>
    <xf numFmtId="180" fontId="1" fillId="0" borderId="8" xfId="15" applyNumberFormat="1" applyFont="1" applyBorder="1" applyAlignment="1">
      <alignment wrapText="1"/>
    </xf>
    <xf numFmtId="180" fontId="1" fillId="0" borderId="7" xfId="15" applyNumberFormat="1" applyFont="1" applyBorder="1" applyAlignment="1">
      <alignment wrapText="1"/>
    </xf>
    <xf numFmtId="180" fontId="1" fillId="0" borderId="9" xfId="15" applyNumberFormat="1" applyFont="1" applyBorder="1" applyAlignment="1">
      <alignment wrapText="1"/>
    </xf>
    <xf numFmtId="180" fontId="1" fillId="0" borderId="2" xfId="15" applyNumberFormat="1" applyFont="1" applyBorder="1" applyAlignment="1">
      <alignment wrapText="1"/>
    </xf>
    <xf numFmtId="180" fontId="1" fillId="0" borderId="10" xfId="15" applyNumberFormat="1" applyFont="1" applyBorder="1" applyAlignment="1">
      <alignment wrapText="1"/>
    </xf>
    <xf numFmtId="0" fontId="0" fillId="0" borderId="6" xfId="0" applyBorder="1" applyAlignment="1">
      <alignment vertical="center"/>
    </xf>
    <xf numFmtId="180" fontId="1" fillId="0" borderId="11" xfId="15" applyNumberFormat="1" applyFont="1" applyBorder="1" applyAlignment="1">
      <alignment wrapText="1"/>
    </xf>
    <xf numFmtId="180" fontId="1" fillId="0" borderId="11" xfId="15" applyNumberFormat="1" applyFont="1" applyBorder="1" applyAlignment="1">
      <alignment horizontal="left" wrapText="1"/>
    </xf>
    <xf numFmtId="180" fontId="1" fillId="0" borderId="12" xfId="15" applyNumberFormat="1" applyFont="1" applyBorder="1" applyAlignment="1">
      <alignment horizontal="left" wrapText="1"/>
    </xf>
    <xf numFmtId="180" fontId="1" fillId="0" borderId="2" xfId="15" applyNumberFormat="1" applyFont="1" applyBorder="1" applyAlignment="1">
      <alignment horizontal="left" wrapText="1"/>
    </xf>
    <xf numFmtId="180" fontId="1" fillId="0" borderId="6" xfId="15" applyNumberFormat="1" applyFont="1" applyBorder="1" applyAlignment="1">
      <alignment horizontal="left" wrapText="1"/>
    </xf>
    <xf numFmtId="180" fontId="1" fillId="0" borderId="6" xfId="15" applyNumberFormat="1" applyFont="1" applyBorder="1" applyAlignment="1">
      <alignment horizontal="left" wrapText="1" indent="1"/>
    </xf>
    <xf numFmtId="180" fontId="1" fillId="0" borderId="6" xfId="15" applyNumberFormat="1" applyFont="1" applyBorder="1" applyAlignment="1">
      <alignment horizontal="left" wrapText="1" indent="2"/>
    </xf>
    <xf numFmtId="180" fontId="1" fillId="0" borderId="6" xfId="15" applyNumberFormat="1" applyFont="1" applyBorder="1" applyAlignment="1">
      <alignment horizontal="left" wrapText="1" indent="3"/>
    </xf>
    <xf numFmtId="180" fontId="1" fillId="0" borderId="0" xfId="15" applyNumberFormat="1" applyFont="1" applyAlignment="1">
      <alignment vertical="center"/>
    </xf>
    <xf numFmtId="180" fontId="1" fillId="0" borderId="13" xfId="15" applyNumberFormat="1" applyFont="1" applyBorder="1" applyAlignment="1">
      <alignment horizontal="left" wrapText="1"/>
    </xf>
    <xf numFmtId="180" fontId="1" fillId="0" borderId="7" xfId="15" applyNumberFormat="1" applyFont="1" applyBorder="1" applyAlignment="1">
      <alignment horizontal="left" wrapText="1"/>
    </xf>
    <xf numFmtId="180" fontId="1" fillId="0" borderId="7" xfId="15" applyNumberFormat="1" applyFont="1" applyBorder="1" applyAlignment="1">
      <alignment horizontal="left" wrapText="1" indent="3"/>
    </xf>
    <xf numFmtId="180" fontId="1" fillId="0" borderId="12" xfId="15" applyNumberFormat="1" applyFont="1" applyBorder="1" applyAlignment="1">
      <alignment wrapText="1"/>
    </xf>
    <xf numFmtId="180" fontId="9" fillId="0" borderId="6" xfId="15" applyNumberFormat="1" applyFont="1" applyBorder="1" applyAlignment="1">
      <alignment wrapText="1"/>
    </xf>
    <xf numFmtId="180" fontId="0" fillId="0" borderId="5" xfId="15" applyNumberFormat="1" applyFont="1" applyBorder="1" applyAlignment="1">
      <alignment horizontal="center" vertical="center" wrapText="1"/>
    </xf>
    <xf numFmtId="180" fontId="0" fillId="0" borderId="5" xfId="15" applyNumberFormat="1" applyFont="1" applyBorder="1" applyAlignment="1">
      <alignment vertical="center" wrapText="1"/>
    </xf>
    <xf numFmtId="180" fontId="0" fillId="0" borderId="14" xfId="15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11" fillId="0" borderId="6" xfId="15" applyNumberFormat="1" applyFont="1" applyBorder="1" applyAlignment="1">
      <alignment horizontal="left" wrapText="1"/>
    </xf>
    <xf numFmtId="180" fontId="12" fillId="0" borderId="6" xfId="15" applyNumberFormat="1" applyFont="1" applyBorder="1" applyAlignment="1">
      <alignment horizontal="left" wrapText="1" indent="1"/>
    </xf>
    <xf numFmtId="180" fontId="0" fillId="0" borderId="0" xfId="15" applyNumberFormat="1" applyFont="1" applyAlignment="1">
      <alignment vertical="center"/>
    </xf>
    <xf numFmtId="180" fontId="2" fillId="0" borderId="6" xfId="15" applyNumberFormat="1" applyFont="1" applyBorder="1" applyAlignment="1">
      <alignment horizontal="left" wrapText="1" indent="2"/>
    </xf>
    <xf numFmtId="180" fontId="1" fillId="0" borderId="7" xfId="15" applyNumberFormat="1" applyFont="1" applyBorder="1" applyAlignment="1">
      <alignment horizontal="left" wrapText="1" inden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1" fillId="0" borderId="19" xfId="15" applyNumberFormat="1" applyFont="1" applyBorder="1" applyAlignment="1">
      <alignment horizontal="left" wrapText="1"/>
    </xf>
    <xf numFmtId="180" fontId="1" fillId="0" borderId="15" xfId="15" applyNumberFormat="1" applyFont="1" applyBorder="1" applyAlignment="1">
      <alignment horizontal="left" wrapText="1"/>
    </xf>
    <xf numFmtId="180" fontId="1" fillId="0" borderId="15" xfId="15" applyNumberFormat="1" applyFont="1" applyBorder="1" applyAlignment="1">
      <alignment horizontal="left" wrapText="1" indent="2"/>
    </xf>
    <xf numFmtId="180" fontId="1" fillId="0" borderId="15" xfId="15" applyNumberFormat="1" applyFont="1" applyBorder="1" applyAlignment="1">
      <alignment horizontal="right"/>
    </xf>
    <xf numFmtId="180" fontId="1" fillId="0" borderId="20" xfId="15" applyNumberFormat="1" applyFont="1" applyBorder="1" applyAlignment="1">
      <alignment wrapText="1"/>
    </xf>
    <xf numFmtId="180" fontId="0" fillId="0" borderId="11" xfId="15" applyNumberFormat="1" applyFont="1" applyBorder="1" applyAlignment="1">
      <alignment vertical="center"/>
    </xf>
    <xf numFmtId="180" fontId="0" fillId="0" borderId="6" xfId="15" applyNumberFormat="1" applyFont="1" applyBorder="1" applyAlignment="1">
      <alignment vertical="center"/>
    </xf>
    <xf numFmtId="180" fontId="0" fillId="0" borderId="6" xfId="15" applyNumberFormat="1" applyFont="1" applyBorder="1" applyAlignment="1">
      <alignment horizontal="right"/>
    </xf>
    <xf numFmtId="180" fontId="0" fillId="0" borderId="8" xfId="15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18" xfId="0" applyNumberFormat="1" applyFont="1" applyBorder="1" applyAlignment="1">
      <alignment horizontal="center"/>
    </xf>
    <xf numFmtId="9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right" vertical="center" wrapText="1"/>
    </xf>
    <xf numFmtId="9" fontId="14" fillId="0" borderId="15" xfId="0" applyNumberFormat="1" applyFont="1" applyBorder="1" applyAlignment="1">
      <alignment horizontal="center" vertical="center" wrapText="1"/>
    </xf>
    <xf numFmtId="9" fontId="14" fillId="0" borderId="2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3" fontId="14" fillId="2" borderId="15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vertical="top"/>
    </xf>
    <xf numFmtId="3" fontId="14" fillId="0" borderId="15" xfId="0" applyNumberFormat="1" applyFont="1" applyBorder="1" applyAlignment="1">
      <alignment vertical="top"/>
    </xf>
    <xf numFmtId="9" fontId="14" fillId="0" borderId="15" xfId="0" applyNumberFormat="1" applyFont="1" applyFill="1" applyBorder="1" applyAlignment="1">
      <alignment vertical="top"/>
    </xf>
    <xf numFmtId="0" fontId="14" fillId="0" borderId="15" xfId="0" applyFont="1" applyBorder="1" applyAlignment="1">
      <alignment vertical="top" wrapText="1"/>
    </xf>
    <xf numFmtId="3" fontId="14" fillId="0" borderId="15" xfId="0" applyNumberFormat="1" applyFont="1" applyBorder="1" applyAlignment="1">
      <alignment horizontal="right" vertical="top"/>
    </xf>
    <xf numFmtId="9" fontId="14" fillId="0" borderId="15" xfId="0" applyNumberFormat="1" applyFont="1" applyBorder="1" applyAlignment="1">
      <alignment vertical="top"/>
    </xf>
    <xf numFmtId="9" fontId="14" fillId="0" borderId="20" xfId="0" applyNumberFormat="1" applyFont="1" applyBorder="1" applyAlignment="1">
      <alignment vertical="top"/>
    </xf>
    <xf numFmtId="3" fontId="14" fillId="2" borderId="6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vertical="top"/>
    </xf>
    <xf numFmtId="3" fontId="14" fillId="0" borderId="6" xfId="0" applyNumberFormat="1" applyFont="1" applyBorder="1" applyAlignment="1">
      <alignment vertical="top"/>
    </xf>
    <xf numFmtId="9" fontId="14" fillId="0" borderId="6" xfId="0" applyNumberFormat="1" applyFont="1" applyFill="1" applyBorder="1" applyAlignment="1">
      <alignment vertical="top"/>
    </xf>
    <xf numFmtId="0" fontId="14" fillId="0" borderId="6" xfId="0" applyFont="1" applyBorder="1" applyAlignment="1">
      <alignment vertical="top" wrapText="1"/>
    </xf>
    <xf numFmtId="3" fontId="14" fillId="0" borderId="6" xfId="0" applyNumberFormat="1" applyFont="1" applyBorder="1" applyAlignment="1">
      <alignment horizontal="right" vertical="top"/>
    </xf>
    <xf numFmtId="9" fontId="14" fillId="0" borderId="6" xfId="0" applyNumberFormat="1" applyFont="1" applyBorder="1" applyAlignment="1">
      <alignment vertical="top"/>
    </xf>
    <xf numFmtId="9" fontId="14" fillId="0" borderId="8" xfId="0" applyNumberFormat="1" applyFont="1" applyBorder="1" applyAlignment="1">
      <alignment vertical="top"/>
    </xf>
    <xf numFmtId="0" fontId="14" fillId="0" borderId="6" xfId="0" applyFont="1" applyFill="1" applyBorder="1" applyAlignment="1">
      <alignment vertical="top" wrapText="1"/>
    </xf>
    <xf numFmtId="9" fontId="14" fillId="0" borderId="8" xfId="0" applyNumberFormat="1" applyFont="1" applyFill="1" applyBorder="1" applyAlignment="1">
      <alignment vertical="top"/>
    </xf>
    <xf numFmtId="0" fontId="14" fillId="0" borderId="13" xfId="0" applyFont="1" applyBorder="1" applyAlignment="1">
      <alignment horizontal="left" vertical="center"/>
    </xf>
    <xf numFmtId="3" fontId="14" fillId="0" borderId="7" xfId="0" applyNumberFormat="1" applyFont="1" applyBorder="1" applyAlignment="1">
      <alignment vertical="top"/>
    </xf>
    <xf numFmtId="3" fontId="14" fillId="0" borderId="7" xfId="0" applyNumberFormat="1" applyFont="1" applyFill="1" applyBorder="1" applyAlignment="1">
      <alignment vertical="top"/>
    </xf>
    <xf numFmtId="9" fontId="14" fillId="0" borderId="7" xfId="0" applyNumberFormat="1" applyFont="1" applyFill="1" applyBorder="1" applyAlignment="1">
      <alignment vertical="top"/>
    </xf>
    <xf numFmtId="0" fontId="14" fillId="0" borderId="7" xfId="0" applyFont="1" applyBorder="1" applyAlignment="1">
      <alignment vertical="top" wrapText="1"/>
    </xf>
    <xf numFmtId="3" fontId="14" fillId="0" borderId="7" xfId="0" applyNumberFormat="1" applyFont="1" applyBorder="1" applyAlignment="1">
      <alignment horizontal="right" vertical="top"/>
    </xf>
    <xf numFmtId="9" fontId="14" fillId="0" borderId="7" xfId="0" applyNumberFormat="1" applyFont="1" applyBorder="1" applyAlignment="1">
      <alignment vertical="top"/>
    </xf>
    <xf numFmtId="9" fontId="14" fillId="0" borderId="9" xfId="0" applyNumberFormat="1" applyFont="1" applyBorder="1" applyAlignment="1">
      <alignment vertical="top"/>
    </xf>
    <xf numFmtId="0" fontId="12" fillId="0" borderId="1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iu\&#32317;&#27770;&#31639;-&#20840;\96&#32317;&#27770;&#20840;\&#20329;&#21531;\&#38468;&#23660;&#21934;&#20301;&#22522;&#37329;\96&#22283;&#20013;&#27770;&#31639;&#31684;&#26412;\96&#22283;&#20013;&#27770;&#31639;&#28204;&#35430;\&#36039;&#2600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iu\&#32317;&#27770;&#31639;-&#20840;\97&#32317;&#27770;&#20840;\&#20329;&#21531;\97&#22320;&#26041;&#25945;&#32946;&#30332;&#23637;&#22522;&#37329;(4&#26376;20&#26085;)\97&#22283;&#20013;&#27770;&#31639;&#26032;&#22686;&#29256;\&#36039;&#26009;&#34920;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出類平衡表  (2)"/>
      <sheetName val="歲出現金出納表"/>
      <sheetName val="統籌人事員額明細表"/>
      <sheetName val="歲 出 按 職 能 及 經 濟 性 綜 合 分 類 表"/>
      <sheetName val="平衡表"/>
      <sheetName val="重大計畫預算執行績效分析表"/>
      <sheetName val="以前年度歲出轉入數決算表OK "/>
      <sheetName val="歲出機關別OK"/>
      <sheetName val="經費類平衡表"/>
      <sheetName val="經費類現金出納表 "/>
      <sheetName val="人事費明細表"/>
      <sheetName val="歲 出  用 途 別 科 目 分 析 表"/>
      <sheetName val="平 衡 表 各 科 目 明 細 表"/>
      <sheetName val="歲出剔除經費明細表"/>
      <sheetName val="歲出保留數表"/>
      <sheetName val="歲出賸餘表"/>
      <sheetName val="歲 出 資 本 支 出 分 析 表"/>
      <sheetName val="獎 補 助 及 捐 助 經 費 報 告 表"/>
      <sheetName val="因擔保保證之支出明細表"/>
      <sheetName val="中央"/>
      <sheetName val="回饋金代收代付明細表"/>
      <sheetName val="補捐助其他政府團體私人報告表"/>
      <sheetName val="委託辦理計畫經費報告表"/>
      <sheetName val="出國計畫執行報告表"/>
      <sheetName val="對各部門捐助評估表"/>
      <sheetName val="議會審議縣府總預算決議表"/>
      <sheetName val="各項補勵-統籌"/>
      <sheetName val=" 目錄 "/>
      <sheetName val="Sheet1"/>
      <sheetName val="人事費公教退休人員補助、資遣給付、員額統計表"/>
      <sheetName val="出類平衡表  (2)"/>
      <sheetName val="類平衡表  (2)"/>
      <sheetName val="平衡表  (2)"/>
      <sheetName val="統平衡表  (2)"/>
      <sheetName val="統籌平衡表  (2)"/>
      <sheetName val="統籌人平衡表  (2)"/>
      <sheetName val="統籌人事平衡表  (2)"/>
      <sheetName val="統籌人事員平衡表  (2)"/>
      <sheetName val="統籌人事員額平衡表  (2)"/>
      <sheetName val="統籌人事員額明平衡表  (2)"/>
      <sheetName val="統籌人事員額明細平衡表  (2)"/>
      <sheetName val="統籌人事員額明細表平衡表  (2)"/>
      <sheetName val="統籌人事員額明細表衡表  (2)"/>
      <sheetName val="統籌人事員額明細表表  (2)"/>
      <sheetName val="衡表  (2)"/>
      <sheetName val="表  (2)"/>
      <sheetName val="  (2)"/>
      <sheetName val="W  (2)"/>
      <sheetName val="WJ  (2)"/>
      <sheetName val="統  (2)"/>
      <sheetName val="統籌  (2)"/>
      <sheetName val="統籌人  (2)"/>
      <sheetName val="統籌人事  (2)"/>
      <sheetName val="統籌人事員  (2)"/>
      <sheetName val="統籌人事員額  (2)"/>
      <sheetName val="統籌人事員額明  (2)"/>
      <sheetName val="統籌人事員額明細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出類平衡表  (2)"/>
      <sheetName val="歲出現金出納表"/>
      <sheetName val="統籌人事員額明細表"/>
      <sheetName val="歲 出 按 職 能 及 經 濟 性 綜 合 分 類 表"/>
      <sheetName val="總說明預算決算執行率"/>
    </sheetNames>
    <sheetDataSet>
      <sheetData sheetId="2">
        <row r="5">
          <cell r="Q5">
            <v>66234366</v>
          </cell>
          <cell r="R5">
            <v>109400000</v>
          </cell>
        </row>
        <row r="6">
          <cell r="Q6">
            <v>1385753300</v>
          </cell>
          <cell r="R6">
            <v>1616180000</v>
          </cell>
        </row>
        <row r="7">
          <cell r="Q7">
            <v>32641894</v>
          </cell>
          <cell r="R7">
            <v>50600000</v>
          </cell>
        </row>
        <row r="9">
          <cell r="G9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view="pageBreakPreview" zoomScaleSheetLayoutView="10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10" sqref="G10"/>
    </sheetView>
  </sheetViews>
  <sheetFormatPr defaultColWidth="9.00390625" defaultRowHeight="16.5"/>
  <cols>
    <col min="1" max="1" width="3.625" style="0" customWidth="1"/>
    <col min="2" max="2" width="3.50390625" style="0" customWidth="1"/>
    <col min="3" max="3" width="4.125" style="0" customWidth="1"/>
    <col min="4" max="4" width="3.75390625" style="0" customWidth="1"/>
    <col min="5" max="5" width="20.50390625" style="0" customWidth="1"/>
    <col min="6" max="6" width="11.75390625" style="0" customWidth="1"/>
    <col min="7" max="9" width="11.875" style="0" customWidth="1"/>
    <col min="10" max="10" width="11.25390625" style="0" customWidth="1"/>
    <col min="11" max="13" width="10.625" style="0" customWidth="1"/>
    <col min="14" max="14" width="10.875" style="0" customWidth="1"/>
    <col min="15" max="15" width="10.625" style="0" customWidth="1"/>
    <col min="16" max="16" width="12.75390625" style="0" customWidth="1"/>
    <col min="17" max="17" width="13.25390625" style="0" customWidth="1"/>
    <col min="18" max="18" width="7.25390625" style="0" customWidth="1"/>
    <col min="19" max="19" width="4.75390625" style="0" customWidth="1"/>
  </cols>
  <sheetData>
    <row r="1" spans="1:19" ht="27.75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5.5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6.5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24.75" customHeight="1" thickBot="1">
      <c r="Q4" t="s">
        <v>71</v>
      </c>
    </row>
    <row r="5" spans="1:19" ht="39" customHeight="1">
      <c r="A5" s="65" t="s">
        <v>0</v>
      </c>
      <c r="B5" s="58"/>
      <c r="C5" s="58"/>
      <c r="D5" s="58"/>
      <c r="E5" s="58"/>
      <c r="F5" s="58" t="s">
        <v>1</v>
      </c>
      <c r="G5" s="58"/>
      <c r="H5" s="58"/>
      <c r="I5" s="58" t="s">
        <v>2</v>
      </c>
      <c r="J5" s="58"/>
      <c r="K5" s="58"/>
      <c r="L5" s="58"/>
      <c r="M5" s="58"/>
      <c r="N5" s="58"/>
      <c r="O5" s="58"/>
      <c r="P5" s="58"/>
      <c r="Q5" s="7" t="s">
        <v>12</v>
      </c>
      <c r="R5" s="55" t="s">
        <v>72</v>
      </c>
      <c r="S5" s="62" t="s">
        <v>3</v>
      </c>
    </row>
    <row r="6" spans="1:19" ht="16.5">
      <c r="A6" s="66" t="s">
        <v>4</v>
      </c>
      <c r="B6" s="54" t="s">
        <v>5</v>
      </c>
      <c r="C6" s="54" t="s">
        <v>13</v>
      </c>
      <c r="D6" s="54" t="s">
        <v>6</v>
      </c>
      <c r="E6" s="54" t="s">
        <v>7</v>
      </c>
      <c r="F6" s="64" t="s">
        <v>73</v>
      </c>
      <c r="G6" s="64" t="s">
        <v>74</v>
      </c>
      <c r="H6" s="6" t="s">
        <v>9</v>
      </c>
      <c r="I6" s="54" t="s">
        <v>10</v>
      </c>
      <c r="J6" s="54" t="s">
        <v>14</v>
      </c>
      <c r="K6" s="54"/>
      <c r="L6" s="54"/>
      <c r="M6" s="54" t="s">
        <v>15</v>
      </c>
      <c r="N6" s="54"/>
      <c r="O6" s="54"/>
      <c r="P6" s="6" t="s">
        <v>9</v>
      </c>
      <c r="Q6" s="64" t="s">
        <v>75</v>
      </c>
      <c r="R6" s="56"/>
      <c r="S6" s="63"/>
    </row>
    <row r="7" spans="1:19" ht="16.5">
      <c r="A7" s="66"/>
      <c r="B7" s="54"/>
      <c r="C7" s="54"/>
      <c r="D7" s="54"/>
      <c r="E7" s="54"/>
      <c r="F7" s="67"/>
      <c r="G7" s="67"/>
      <c r="H7" s="4" t="str">
        <f>"(1)"</f>
        <v>(1)</v>
      </c>
      <c r="I7" s="54"/>
      <c r="J7" s="4" t="s">
        <v>16</v>
      </c>
      <c r="K7" s="4" t="s">
        <v>18</v>
      </c>
      <c r="L7" s="54" t="s">
        <v>20</v>
      </c>
      <c r="M7" s="54" t="s">
        <v>21</v>
      </c>
      <c r="N7" s="4" t="s">
        <v>18</v>
      </c>
      <c r="O7" s="54" t="s">
        <v>20</v>
      </c>
      <c r="P7" s="4" t="str">
        <f>"(2)"</f>
        <v>(2)</v>
      </c>
      <c r="Q7" s="56"/>
      <c r="R7" s="56"/>
      <c r="S7" s="63"/>
    </row>
    <row r="8" spans="1:19" ht="16.5">
      <c r="A8" s="66"/>
      <c r="B8" s="54"/>
      <c r="C8" s="54"/>
      <c r="D8" s="54"/>
      <c r="E8" s="54"/>
      <c r="F8" s="68"/>
      <c r="G8" s="68"/>
      <c r="H8" s="5"/>
      <c r="I8" s="54"/>
      <c r="J8" s="5" t="s">
        <v>17</v>
      </c>
      <c r="K8" s="5" t="s">
        <v>19</v>
      </c>
      <c r="L8" s="54"/>
      <c r="M8" s="54"/>
      <c r="N8" s="5" t="s">
        <v>22</v>
      </c>
      <c r="O8" s="54"/>
      <c r="P8" s="5"/>
      <c r="Q8" s="57"/>
      <c r="R8" s="57"/>
      <c r="S8" s="63"/>
    </row>
    <row r="9" spans="1:19" s="51" customFormat="1" ht="25.5" customHeight="1">
      <c r="A9" s="19">
        <v>2</v>
      </c>
      <c r="B9" s="20"/>
      <c r="C9" s="20"/>
      <c r="D9" s="20"/>
      <c r="E9" s="20" t="s">
        <v>76</v>
      </c>
      <c r="F9" s="14"/>
      <c r="G9" s="14" t="s">
        <v>23</v>
      </c>
      <c r="H9" s="14"/>
      <c r="I9" s="14"/>
      <c r="J9" s="14"/>
      <c r="K9" s="14"/>
      <c r="L9" s="14"/>
      <c r="M9" s="14"/>
      <c r="N9" s="14"/>
      <c r="O9" s="14">
        <f>M9+N9</f>
        <v>0</v>
      </c>
      <c r="P9" s="14">
        <f>N9+O9</f>
        <v>0</v>
      </c>
      <c r="Q9" s="14">
        <f aca="true" t="shared" si="0" ref="Q9:Q15">P9-H9</f>
        <v>0</v>
      </c>
      <c r="R9" s="14"/>
      <c r="S9" s="15"/>
    </row>
    <row r="10" spans="1:19" s="51" customFormat="1" ht="33" customHeight="1">
      <c r="A10" s="18"/>
      <c r="B10" s="21">
        <v>23</v>
      </c>
      <c r="C10" s="21"/>
      <c r="D10" s="21"/>
      <c r="E10" s="22" t="s">
        <v>68</v>
      </c>
      <c r="F10" s="8">
        <f>F11</f>
        <v>8618919000</v>
      </c>
      <c r="G10" s="8">
        <f aca="true" t="shared" si="1" ref="G10:R10">G11</f>
        <v>43106688</v>
      </c>
      <c r="H10" s="8">
        <f t="shared" si="1"/>
        <v>8662025688</v>
      </c>
      <c r="I10" s="8">
        <f t="shared" si="1"/>
        <v>6773785582</v>
      </c>
      <c r="J10" s="8">
        <f t="shared" si="1"/>
        <v>783710</v>
      </c>
      <c r="K10" s="8">
        <f t="shared" si="1"/>
        <v>1785705</v>
      </c>
      <c r="L10" s="8">
        <f t="shared" si="1"/>
        <v>2569415</v>
      </c>
      <c r="M10" s="8">
        <f t="shared" si="1"/>
        <v>53825792</v>
      </c>
      <c r="N10" s="8">
        <f t="shared" si="1"/>
        <v>876837699</v>
      </c>
      <c r="O10" s="8">
        <f t="shared" si="1"/>
        <v>930663491</v>
      </c>
      <c r="P10" s="8">
        <f t="shared" si="1"/>
        <v>7707018488</v>
      </c>
      <c r="Q10" s="8">
        <f t="shared" si="1"/>
        <v>-955007200</v>
      </c>
      <c r="R10" s="8">
        <f t="shared" si="1"/>
        <v>1832</v>
      </c>
      <c r="S10" s="11"/>
    </row>
    <row r="11" spans="1:19" s="51" customFormat="1" ht="25.5" customHeight="1">
      <c r="A11" s="18"/>
      <c r="B11" s="21"/>
      <c r="C11" s="21"/>
      <c r="D11" s="21"/>
      <c r="E11" s="21" t="s">
        <v>77</v>
      </c>
      <c r="F11" s="8">
        <f>F12+F61</f>
        <v>8618919000</v>
      </c>
      <c r="G11" s="8">
        <f aca="true" t="shared" si="2" ref="G11:R11">G12+G61</f>
        <v>43106688</v>
      </c>
      <c r="H11" s="8">
        <f t="shared" si="2"/>
        <v>8662025688</v>
      </c>
      <c r="I11" s="8">
        <f t="shared" si="2"/>
        <v>6773785582</v>
      </c>
      <c r="J11" s="8">
        <f t="shared" si="2"/>
        <v>783710</v>
      </c>
      <c r="K11" s="8">
        <f t="shared" si="2"/>
        <v>1785705</v>
      </c>
      <c r="L11" s="8">
        <f t="shared" si="2"/>
        <v>2569415</v>
      </c>
      <c r="M11" s="8">
        <f t="shared" si="2"/>
        <v>53825792</v>
      </c>
      <c r="N11" s="8">
        <f t="shared" si="2"/>
        <v>876837699</v>
      </c>
      <c r="O11" s="8">
        <f t="shared" si="2"/>
        <v>930663491</v>
      </c>
      <c r="P11" s="8">
        <f t="shared" si="2"/>
        <v>7707018488</v>
      </c>
      <c r="Q11" s="8">
        <f t="shared" si="2"/>
        <v>-955007200</v>
      </c>
      <c r="R11" s="8">
        <f t="shared" si="2"/>
        <v>1832</v>
      </c>
      <c r="S11" s="11"/>
    </row>
    <row r="12" spans="1:19" s="51" customFormat="1" ht="25.5" customHeight="1">
      <c r="A12" s="18"/>
      <c r="B12" s="21"/>
      <c r="C12" s="21"/>
      <c r="D12" s="21"/>
      <c r="E12" s="21" t="s">
        <v>78</v>
      </c>
      <c r="F12" s="8">
        <f>F13+F55+F58</f>
        <v>7479960000</v>
      </c>
      <c r="G12" s="8">
        <f aca="true" t="shared" si="3" ref="G12:Q12">G13+G55+G58</f>
        <v>13357100</v>
      </c>
      <c r="H12" s="8">
        <f t="shared" si="3"/>
        <v>7493317100</v>
      </c>
      <c r="I12" s="8">
        <f t="shared" si="3"/>
        <v>6486686743</v>
      </c>
      <c r="J12" s="8">
        <f t="shared" si="3"/>
        <v>783710</v>
      </c>
      <c r="K12" s="8">
        <f t="shared" si="3"/>
        <v>935705</v>
      </c>
      <c r="L12" s="8">
        <f t="shared" si="3"/>
        <v>1719415</v>
      </c>
      <c r="M12" s="8">
        <f t="shared" si="3"/>
        <v>38090182</v>
      </c>
      <c r="N12" s="8">
        <f t="shared" si="3"/>
        <v>35535930</v>
      </c>
      <c r="O12" s="8">
        <f t="shared" si="3"/>
        <v>73626112</v>
      </c>
      <c r="P12" s="8">
        <f t="shared" si="3"/>
        <v>6562032270</v>
      </c>
      <c r="Q12" s="8">
        <f t="shared" si="3"/>
        <v>-931284830</v>
      </c>
      <c r="R12" s="8">
        <f>R13+R55</f>
        <v>1832</v>
      </c>
      <c r="S12" s="11"/>
    </row>
    <row r="13" spans="1:19" s="51" customFormat="1" ht="25.5" customHeight="1">
      <c r="A13" s="18"/>
      <c r="B13" s="21"/>
      <c r="C13" s="21">
        <v>5</v>
      </c>
      <c r="D13" s="21"/>
      <c r="E13" s="22" t="s">
        <v>79</v>
      </c>
      <c r="F13" s="8">
        <f>F14+F16+F25+F28+F35+F40+F43+F46+F49+F52+F54</f>
        <v>5703690000</v>
      </c>
      <c r="G13" s="8">
        <f>G14+G16+G25+G28+G35+G40+G43+G46+G49+G52+G54</f>
        <v>13357100</v>
      </c>
      <c r="H13" s="8">
        <f aca="true" t="shared" si="4" ref="H13:H27">F13+G13</f>
        <v>5717047100</v>
      </c>
      <c r="I13" s="8">
        <f aca="true" t="shared" si="5" ref="I13:P13">I14+I16+I25+I28+I35+I40+I43+I46+I49+I52+I54</f>
        <v>5001967183</v>
      </c>
      <c r="J13" s="8">
        <f t="shared" si="5"/>
        <v>783710</v>
      </c>
      <c r="K13" s="8">
        <f t="shared" si="5"/>
        <v>935705</v>
      </c>
      <c r="L13" s="8">
        <f t="shared" si="5"/>
        <v>1719415</v>
      </c>
      <c r="M13" s="8">
        <f t="shared" si="5"/>
        <v>38090182</v>
      </c>
      <c r="N13" s="8">
        <f t="shared" si="5"/>
        <v>35535930</v>
      </c>
      <c r="O13" s="8">
        <f t="shared" si="5"/>
        <v>73626112</v>
      </c>
      <c r="P13" s="8">
        <f t="shared" si="5"/>
        <v>5077312710</v>
      </c>
      <c r="Q13" s="8">
        <f t="shared" si="0"/>
        <v>-639734390</v>
      </c>
      <c r="R13" s="8">
        <f>R14+R16+R25+R28+R35+R40+R43+R46+R49</f>
        <v>1832</v>
      </c>
      <c r="S13" s="11"/>
    </row>
    <row r="14" spans="1:19" s="51" customFormat="1" ht="25.5" customHeight="1">
      <c r="A14" s="18"/>
      <c r="B14" s="21"/>
      <c r="C14" s="21"/>
      <c r="D14" s="21">
        <v>1</v>
      </c>
      <c r="E14" s="23" t="s">
        <v>80</v>
      </c>
      <c r="F14" s="8">
        <f>F15</f>
        <v>25574000</v>
      </c>
      <c r="G14" s="8">
        <f aca="true" t="shared" si="6" ref="G14:N14">G15</f>
        <v>0</v>
      </c>
      <c r="H14" s="8">
        <f t="shared" si="4"/>
        <v>25574000</v>
      </c>
      <c r="I14" s="8">
        <f>I15</f>
        <v>17652552</v>
      </c>
      <c r="J14" s="8">
        <f t="shared" si="6"/>
        <v>0</v>
      </c>
      <c r="K14" s="8">
        <f>K15</f>
        <v>0</v>
      </c>
      <c r="L14" s="8">
        <f aca="true" t="shared" si="7" ref="L14:L27">J14+K14</f>
        <v>0</v>
      </c>
      <c r="M14" s="8">
        <f t="shared" si="6"/>
        <v>0</v>
      </c>
      <c r="N14" s="8">
        <f t="shared" si="6"/>
        <v>0</v>
      </c>
      <c r="O14" s="8">
        <f aca="true" t="shared" si="8" ref="O14:O27">M14+N14</f>
        <v>0</v>
      </c>
      <c r="P14" s="8">
        <f aca="true" t="shared" si="9" ref="P14:P27">I14+L14+O14</f>
        <v>17652552</v>
      </c>
      <c r="Q14" s="8">
        <f t="shared" si="0"/>
        <v>-7921448</v>
      </c>
      <c r="R14" s="8"/>
      <c r="S14" s="11"/>
    </row>
    <row r="15" spans="1:19" s="51" customFormat="1" ht="25.5" customHeight="1">
      <c r="A15" s="18"/>
      <c r="B15" s="21"/>
      <c r="C15" s="21"/>
      <c r="D15" s="21"/>
      <c r="E15" s="24" t="s">
        <v>81</v>
      </c>
      <c r="F15" s="8">
        <v>25574000</v>
      </c>
      <c r="G15" s="8"/>
      <c r="H15" s="8">
        <f t="shared" si="4"/>
        <v>25574000</v>
      </c>
      <c r="I15" s="8">
        <v>17652552</v>
      </c>
      <c r="J15" s="8"/>
      <c r="K15" s="8"/>
      <c r="L15" s="8">
        <f t="shared" si="7"/>
        <v>0</v>
      </c>
      <c r="M15" s="8"/>
      <c r="N15" s="8"/>
      <c r="O15" s="8">
        <f t="shared" si="8"/>
        <v>0</v>
      </c>
      <c r="P15" s="8">
        <f t="shared" si="9"/>
        <v>17652552</v>
      </c>
      <c r="Q15" s="8">
        <f t="shared" si="0"/>
        <v>-7921448</v>
      </c>
      <c r="R15" s="8"/>
      <c r="S15" s="11"/>
    </row>
    <row r="16" spans="1:19" s="51" customFormat="1" ht="25.5" customHeight="1">
      <c r="A16" s="18"/>
      <c r="B16" s="21"/>
      <c r="C16" s="21"/>
      <c r="D16" s="21">
        <v>2</v>
      </c>
      <c r="E16" s="23" t="s">
        <v>82</v>
      </c>
      <c r="F16" s="8">
        <f>SUM(F17:F24)</f>
        <v>257201000</v>
      </c>
      <c r="G16" s="8">
        <f aca="true" t="shared" si="10" ref="G16:N16">SUM(G17:G24)</f>
        <v>3142500</v>
      </c>
      <c r="H16" s="8">
        <f t="shared" si="4"/>
        <v>260343500</v>
      </c>
      <c r="I16" s="8">
        <f t="shared" si="10"/>
        <v>100368250</v>
      </c>
      <c r="J16" s="8">
        <f t="shared" si="10"/>
        <v>0</v>
      </c>
      <c r="K16" s="8">
        <f t="shared" si="10"/>
        <v>142529</v>
      </c>
      <c r="L16" s="8">
        <f t="shared" si="7"/>
        <v>142529</v>
      </c>
      <c r="M16" s="8">
        <f t="shared" si="10"/>
        <v>38090182</v>
      </c>
      <c r="N16" s="8">
        <f t="shared" si="10"/>
        <v>21203595</v>
      </c>
      <c r="O16" s="8">
        <f t="shared" si="8"/>
        <v>59293777</v>
      </c>
      <c r="P16" s="8">
        <f t="shared" si="9"/>
        <v>159804556</v>
      </c>
      <c r="Q16" s="8">
        <f>P16-H16</f>
        <v>-100538944</v>
      </c>
      <c r="R16" s="8">
        <f>SUM(R17:R24)</f>
        <v>0</v>
      </c>
      <c r="S16" s="11"/>
    </row>
    <row r="17" spans="1:19" s="51" customFormat="1" ht="25.5" customHeight="1">
      <c r="A17" s="18"/>
      <c r="B17" s="21"/>
      <c r="C17" s="21"/>
      <c r="D17" s="21"/>
      <c r="E17" s="24" t="s">
        <v>83</v>
      </c>
      <c r="F17" s="8">
        <v>74273000</v>
      </c>
      <c r="G17" s="8">
        <v>2442500</v>
      </c>
      <c r="H17" s="8">
        <f t="shared" si="4"/>
        <v>76715500</v>
      </c>
      <c r="I17" s="8">
        <v>15676280</v>
      </c>
      <c r="J17" s="8"/>
      <c r="K17" s="8">
        <v>142529</v>
      </c>
      <c r="L17" s="8">
        <f t="shared" si="7"/>
        <v>142529</v>
      </c>
      <c r="M17" s="8">
        <v>20297991</v>
      </c>
      <c r="N17" s="8">
        <v>1313200</v>
      </c>
      <c r="O17" s="8">
        <f t="shared" si="8"/>
        <v>21611191</v>
      </c>
      <c r="P17" s="8">
        <f t="shared" si="9"/>
        <v>37430000</v>
      </c>
      <c r="Q17" s="8">
        <f aca="true" t="shared" si="11" ref="Q17:Q27">P17-H17</f>
        <v>-39285500</v>
      </c>
      <c r="R17" s="8"/>
      <c r="S17" s="11"/>
    </row>
    <row r="18" spans="1:19" s="51" customFormat="1" ht="25.5" customHeight="1">
      <c r="A18" s="18"/>
      <c r="B18" s="21"/>
      <c r="C18" s="21"/>
      <c r="D18" s="21"/>
      <c r="E18" s="24" t="s">
        <v>84</v>
      </c>
      <c r="F18" s="8">
        <v>341000</v>
      </c>
      <c r="G18" s="8"/>
      <c r="H18" s="8">
        <f t="shared" si="4"/>
        <v>341000</v>
      </c>
      <c r="I18" s="8"/>
      <c r="J18" s="8"/>
      <c r="K18" s="8"/>
      <c r="L18" s="8">
        <f t="shared" si="7"/>
        <v>0</v>
      </c>
      <c r="M18" s="8"/>
      <c r="N18" s="8"/>
      <c r="O18" s="8">
        <f t="shared" si="8"/>
        <v>0</v>
      </c>
      <c r="P18" s="8">
        <f t="shared" si="9"/>
        <v>0</v>
      </c>
      <c r="Q18" s="8">
        <f t="shared" si="11"/>
        <v>-341000</v>
      </c>
      <c r="R18" s="8"/>
      <c r="S18" s="11"/>
    </row>
    <row r="19" spans="1:19" s="51" customFormat="1" ht="25.5" customHeight="1">
      <c r="A19" s="18"/>
      <c r="B19" s="21"/>
      <c r="C19" s="21"/>
      <c r="D19" s="21"/>
      <c r="E19" s="24" t="s">
        <v>85</v>
      </c>
      <c r="F19" s="8">
        <v>24663000</v>
      </c>
      <c r="G19" s="8"/>
      <c r="H19" s="8">
        <f t="shared" si="4"/>
        <v>24663000</v>
      </c>
      <c r="I19" s="8">
        <v>16292216</v>
      </c>
      <c r="J19" s="8"/>
      <c r="K19" s="8"/>
      <c r="L19" s="8">
        <f t="shared" si="7"/>
        <v>0</v>
      </c>
      <c r="M19" s="8">
        <v>4372306</v>
      </c>
      <c r="N19" s="8">
        <v>837193</v>
      </c>
      <c r="O19" s="8">
        <f t="shared" si="8"/>
        <v>5209499</v>
      </c>
      <c r="P19" s="8">
        <f t="shared" si="9"/>
        <v>21501715</v>
      </c>
      <c r="Q19" s="8">
        <f t="shared" si="11"/>
        <v>-3161285</v>
      </c>
      <c r="R19" s="8"/>
      <c r="S19" s="11"/>
    </row>
    <row r="20" spans="1:19" s="51" customFormat="1" ht="25.5" customHeight="1">
      <c r="A20" s="18"/>
      <c r="B20" s="21"/>
      <c r="C20" s="21"/>
      <c r="D20" s="21"/>
      <c r="E20" s="24" t="s">
        <v>86</v>
      </c>
      <c r="F20" s="8">
        <v>52352000</v>
      </c>
      <c r="G20" s="8">
        <v>700000</v>
      </c>
      <c r="H20" s="8">
        <f t="shared" si="4"/>
        <v>53052000</v>
      </c>
      <c r="I20" s="8">
        <v>35191438</v>
      </c>
      <c r="J20" s="8"/>
      <c r="K20" s="8"/>
      <c r="L20" s="8">
        <f t="shared" si="7"/>
        <v>0</v>
      </c>
      <c r="M20" s="8">
        <v>156200</v>
      </c>
      <c r="N20" s="8">
        <v>3498695</v>
      </c>
      <c r="O20" s="8">
        <f t="shared" si="8"/>
        <v>3654895</v>
      </c>
      <c r="P20" s="8">
        <f t="shared" si="9"/>
        <v>38846333</v>
      </c>
      <c r="Q20" s="8">
        <f t="shared" si="11"/>
        <v>-14205667</v>
      </c>
      <c r="R20" s="8"/>
      <c r="S20" s="11"/>
    </row>
    <row r="21" spans="1:19" s="51" customFormat="1" ht="25.5" customHeight="1">
      <c r="A21" s="18"/>
      <c r="B21" s="21"/>
      <c r="C21" s="21"/>
      <c r="D21" s="21"/>
      <c r="E21" s="24" t="s">
        <v>87</v>
      </c>
      <c r="F21" s="8">
        <v>40636000</v>
      </c>
      <c r="G21" s="8"/>
      <c r="H21" s="8">
        <f t="shared" si="4"/>
        <v>40636000</v>
      </c>
      <c r="I21" s="8">
        <v>12686302</v>
      </c>
      <c r="J21" s="8"/>
      <c r="K21" s="8"/>
      <c r="L21" s="8">
        <f t="shared" si="7"/>
        <v>0</v>
      </c>
      <c r="M21" s="8"/>
      <c r="N21" s="8">
        <v>800000</v>
      </c>
      <c r="O21" s="8">
        <f t="shared" si="8"/>
        <v>800000</v>
      </c>
      <c r="P21" s="8">
        <f t="shared" si="9"/>
        <v>13486302</v>
      </c>
      <c r="Q21" s="8">
        <f t="shared" si="11"/>
        <v>-27149698</v>
      </c>
      <c r="R21" s="8"/>
      <c r="S21" s="11"/>
    </row>
    <row r="22" spans="1:19" s="51" customFormat="1" ht="25.5" customHeight="1">
      <c r="A22" s="18"/>
      <c r="B22" s="21"/>
      <c r="C22" s="21"/>
      <c r="D22" s="21"/>
      <c r="E22" s="24" t="s">
        <v>88</v>
      </c>
      <c r="F22" s="8">
        <v>51715000</v>
      </c>
      <c r="G22" s="8"/>
      <c r="H22" s="8">
        <f t="shared" si="4"/>
        <v>51715000</v>
      </c>
      <c r="I22" s="8">
        <v>15770787</v>
      </c>
      <c r="J22" s="8"/>
      <c r="K22" s="8"/>
      <c r="L22" s="8">
        <f t="shared" si="7"/>
        <v>0</v>
      </c>
      <c r="M22" s="8">
        <v>11380685</v>
      </c>
      <c r="N22" s="8">
        <v>9954507</v>
      </c>
      <c r="O22" s="8">
        <f t="shared" si="8"/>
        <v>21335192</v>
      </c>
      <c r="P22" s="8">
        <f t="shared" si="9"/>
        <v>37105979</v>
      </c>
      <c r="Q22" s="8">
        <f t="shared" si="11"/>
        <v>-14609021</v>
      </c>
      <c r="R22" s="8"/>
      <c r="S22" s="11"/>
    </row>
    <row r="23" spans="1:19" s="51" customFormat="1" ht="25.5" customHeight="1">
      <c r="A23" s="18"/>
      <c r="B23" s="21"/>
      <c r="C23" s="21"/>
      <c r="D23" s="21"/>
      <c r="E23" s="24" t="s">
        <v>89</v>
      </c>
      <c r="F23" s="8">
        <v>12114000</v>
      </c>
      <c r="G23" s="8"/>
      <c r="H23" s="8">
        <f t="shared" si="4"/>
        <v>12114000</v>
      </c>
      <c r="I23" s="8">
        <v>4146218</v>
      </c>
      <c r="J23" s="8"/>
      <c r="K23" s="8"/>
      <c r="L23" s="8">
        <f t="shared" si="7"/>
        <v>0</v>
      </c>
      <c r="M23" s="8">
        <v>1638000</v>
      </c>
      <c r="N23" s="8">
        <v>4800000</v>
      </c>
      <c r="O23" s="8">
        <f t="shared" si="8"/>
        <v>6438000</v>
      </c>
      <c r="P23" s="8">
        <f t="shared" si="9"/>
        <v>10584218</v>
      </c>
      <c r="Q23" s="8">
        <f t="shared" si="11"/>
        <v>-1529782</v>
      </c>
      <c r="R23" s="8"/>
      <c r="S23" s="11"/>
    </row>
    <row r="24" spans="1:19" s="51" customFormat="1" ht="25.5" customHeight="1">
      <c r="A24" s="18"/>
      <c r="B24" s="21"/>
      <c r="C24" s="21"/>
      <c r="D24" s="21"/>
      <c r="E24" s="24" t="s">
        <v>90</v>
      </c>
      <c r="F24" s="8">
        <v>1107000</v>
      </c>
      <c r="G24" s="8"/>
      <c r="H24" s="8">
        <f t="shared" si="4"/>
        <v>1107000</v>
      </c>
      <c r="I24" s="8">
        <v>605009</v>
      </c>
      <c r="J24" s="8"/>
      <c r="K24" s="8"/>
      <c r="L24" s="8">
        <f t="shared" si="7"/>
        <v>0</v>
      </c>
      <c r="M24" s="8">
        <v>245000</v>
      </c>
      <c r="N24" s="8"/>
      <c r="O24" s="8">
        <f t="shared" si="8"/>
        <v>245000</v>
      </c>
      <c r="P24" s="8">
        <f t="shared" si="9"/>
        <v>850009</v>
      </c>
      <c r="Q24" s="8">
        <f t="shared" si="11"/>
        <v>-256991</v>
      </c>
      <c r="R24" s="8"/>
      <c r="S24" s="11"/>
    </row>
    <row r="25" spans="1:19" s="51" customFormat="1" ht="25.5" customHeight="1">
      <c r="A25" s="18"/>
      <c r="B25" s="21"/>
      <c r="C25" s="21"/>
      <c r="D25" s="21">
        <v>3</v>
      </c>
      <c r="E25" s="23" t="s">
        <v>91</v>
      </c>
      <c r="F25" s="8">
        <f>SUM(F26:F27)</f>
        <v>60647000</v>
      </c>
      <c r="G25" s="8">
        <f aca="true" t="shared" si="12" ref="G25:N25">SUM(G26:G27)</f>
        <v>9711000</v>
      </c>
      <c r="H25" s="8">
        <f t="shared" si="4"/>
        <v>70358000</v>
      </c>
      <c r="I25" s="8">
        <f t="shared" si="12"/>
        <v>40620438</v>
      </c>
      <c r="J25" s="8">
        <f t="shared" si="12"/>
        <v>0</v>
      </c>
      <c r="K25" s="8">
        <f t="shared" si="12"/>
        <v>0</v>
      </c>
      <c r="L25" s="8">
        <f t="shared" si="7"/>
        <v>0</v>
      </c>
      <c r="M25" s="8">
        <f t="shared" si="12"/>
        <v>0</v>
      </c>
      <c r="N25" s="8">
        <f t="shared" si="12"/>
        <v>10070310</v>
      </c>
      <c r="O25" s="8">
        <f t="shared" si="8"/>
        <v>10070310</v>
      </c>
      <c r="P25" s="8">
        <f t="shared" si="9"/>
        <v>50690748</v>
      </c>
      <c r="Q25" s="8">
        <f t="shared" si="11"/>
        <v>-19667252</v>
      </c>
      <c r="R25" s="8"/>
      <c r="S25" s="11"/>
    </row>
    <row r="26" spans="1:19" s="51" customFormat="1" ht="25.5" customHeight="1">
      <c r="A26" s="18"/>
      <c r="B26" s="21"/>
      <c r="C26" s="21"/>
      <c r="D26" s="21"/>
      <c r="E26" s="24" t="s">
        <v>92</v>
      </c>
      <c r="F26" s="8">
        <v>33668000</v>
      </c>
      <c r="G26" s="8">
        <v>8611000</v>
      </c>
      <c r="H26" s="8">
        <f>F26+G26</f>
        <v>42279000</v>
      </c>
      <c r="I26" s="8">
        <v>22142937</v>
      </c>
      <c r="J26" s="8"/>
      <c r="K26" s="8"/>
      <c r="L26" s="8">
        <f t="shared" si="7"/>
        <v>0</v>
      </c>
      <c r="M26" s="8"/>
      <c r="N26" s="8">
        <v>5445390</v>
      </c>
      <c r="O26" s="8">
        <f t="shared" si="8"/>
        <v>5445390</v>
      </c>
      <c r="P26" s="8">
        <f t="shared" si="9"/>
        <v>27588327</v>
      </c>
      <c r="Q26" s="8">
        <f t="shared" si="11"/>
        <v>-14690673</v>
      </c>
      <c r="R26" s="8"/>
      <c r="S26" s="11"/>
    </row>
    <row r="27" spans="1:19" s="51" customFormat="1" ht="25.5" customHeight="1">
      <c r="A27" s="18"/>
      <c r="B27" s="21"/>
      <c r="C27" s="21"/>
      <c r="D27" s="21"/>
      <c r="E27" s="24" t="s">
        <v>93</v>
      </c>
      <c r="F27" s="8">
        <v>26979000</v>
      </c>
      <c r="G27" s="8">
        <v>1100000</v>
      </c>
      <c r="H27" s="8">
        <f t="shared" si="4"/>
        <v>28079000</v>
      </c>
      <c r="I27" s="8">
        <v>18477501</v>
      </c>
      <c r="J27" s="8"/>
      <c r="K27" s="8"/>
      <c r="L27" s="8">
        <f t="shared" si="7"/>
        <v>0</v>
      </c>
      <c r="M27" s="8"/>
      <c r="N27" s="8">
        <v>4624920</v>
      </c>
      <c r="O27" s="8">
        <f t="shared" si="8"/>
        <v>4624920</v>
      </c>
      <c r="P27" s="8">
        <f t="shared" si="9"/>
        <v>23102421</v>
      </c>
      <c r="Q27" s="8">
        <f t="shared" si="11"/>
        <v>-4976579</v>
      </c>
      <c r="R27" s="8"/>
      <c r="S27" s="11"/>
    </row>
    <row r="28" spans="1:19" s="51" customFormat="1" ht="25.5" customHeight="1">
      <c r="A28" s="18"/>
      <c r="B28" s="21"/>
      <c r="C28" s="21"/>
      <c r="D28" s="21">
        <v>4</v>
      </c>
      <c r="E28" s="23" t="s">
        <v>94</v>
      </c>
      <c r="F28" s="8">
        <f>SUM(F29:F34)</f>
        <v>48928000</v>
      </c>
      <c r="G28" s="8">
        <f>SUM(G29:G34)</f>
        <v>0</v>
      </c>
      <c r="H28" s="8">
        <f>F28+G28</f>
        <v>48928000</v>
      </c>
      <c r="I28" s="8">
        <f>SUM(I29:I34)</f>
        <v>22651155</v>
      </c>
      <c r="J28" s="8">
        <f>SUM(J29:J34)</f>
        <v>0</v>
      </c>
      <c r="K28" s="8">
        <f>SUM(K29:K34)</f>
        <v>0</v>
      </c>
      <c r="L28" s="8">
        <f>J28+K28</f>
        <v>0</v>
      </c>
      <c r="M28" s="8">
        <f>SUM(M29:M34)</f>
        <v>0</v>
      </c>
      <c r="N28" s="8">
        <f>SUM(N29:N34)</f>
        <v>2368789</v>
      </c>
      <c r="O28" s="8">
        <f>M28+N28</f>
        <v>2368789</v>
      </c>
      <c r="P28" s="8">
        <f>I28+L28+O28</f>
        <v>25019944</v>
      </c>
      <c r="Q28" s="8">
        <f>P28-H28</f>
        <v>-23908056</v>
      </c>
      <c r="R28" s="8"/>
      <c r="S28" s="11"/>
    </row>
    <row r="29" spans="1:19" s="51" customFormat="1" ht="25.5" customHeight="1">
      <c r="A29" s="18"/>
      <c r="B29" s="21"/>
      <c r="C29" s="21"/>
      <c r="D29" s="21"/>
      <c r="E29" s="24" t="s">
        <v>95</v>
      </c>
      <c r="F29" s="8">
        <v>16669000</v>
      </c>
      <c r="G29" s="8"/>
      <c r="H29" s="8">
        <f aca="true" t="shared" si="13" ref="H29:H80">F29+G29</f>
        <v>16669000</v>
      </c>
      <c r="I29" s="8">
        <v>9984619</v>
      </c>
      <c r="J29" s="8"/>
      <c r="K29" s="8"/>
      <c r="L29" s="8">
        <f aca="true" t="shared" si="14" ref="L29:L80">J29+K29</f>
        <v>0</v>
      </c>
      <c r="M29" s="8"/>
      <c r="N29" s="8"/>
      <c r="O29" s="8">
        <f aca="true" t="shared" si="15" ref="O29:O60">M29+N29</f>
        <v>0</v>
      </c>
      <c r="P29" s="8">
        <f aca="true" t="shared" si="16" ref="P29:P80">L29+I29+O29</f>
        <v>9984619</v>
      </c>
      <c r="Q29" s="8">
        <f aca="true" t="shared" si="17" ref="Q29:Q80">P29-H29</f>
        <v>-6684381</v>
      </c>
      <c r="R29" s="8"/>
      <c r="S29" s="11"/>
    </row>
    <row r="30" spans="1:19" s="51" customFormat="1" ht="25.5" customHeight="1">
      <c r="A30" s="18"/>
      <c r="B30" s="21"/>
      <c r="C30" s="21"/>
      <c r="D30" s="21"/>
      <c r="E30" s="24" t="s">
        <v>96</v>
      </c>
      <c r="F30" s="8">
        <v>5206000</v>
      </c>
      <c r="G30" s="8"/>
      <c r="H30" s="8">
        <f t="shared" si="13"/>
        <v>5206000</v>
      </c>
      <c r="I30" s="8">
        <v>823180</v>
      </c>
      <c r="J30" s="8"/>
      <c r="K30" s="8"/>
      <c r="L30" s="8">
        <f t="shared" si="14"/>
        <v>0</v>
      </c>
      <c r="M30" s="8"/>
      <c r="N30" s="8">
        <v>486770</v>
      </c>
      <c r="O30" s="8">
        <f t="shared" si="15"/>
        <v>486770</v>
      </c>
      <c r="P30" s="8">
        <f t="shared" si="16"/>
        <v>1309950</v>
      </c>
      <c r="Q30" s="8">
        <f t="shared" si="17"/>
        <v>-3896050</v>
      </c>
      <c r="R30" s="8"/>
      <c r="S30" s="11"/>
    </row>
    <row r="31" spans="1:19" s="51" customFormat="1" ht="25.5" customHeight="1">
      <c r="A31" s="18"/>
      <c r="B31" s="21"/>
      <c r="C31" s="21"/>
      <c r="D31" s="21"/>
      <c r="E31" s="24" t="s">
        <v>47</v>
      </c>
      <c r="F31" s="8">
        <v>9632000</v>
      </c>
      <c r="G31" s="8"/>
      <c r="H31" s="8">
        <f t="shared" si="13"/>
        <v>9632000</v>
      </c>
      <c r="I31" s="8">
        <v>3302607</v>
      </c>
      <c r="J31" s="8"/>
      <c r="K31" s="8"/>
      <c r="L31" s="8">
        <f t="shared" si="14"/>
        <v>0</v>
      </c>
      <c r="M31" s="8"/>
      <c r="N31" s="8"/>
      <c r="O31" s="8">
        <f t="shared" si="15"/>
        <v>0</v>
      </c>
      <c r="P31" s="8">
        <f t="shared" si="16"/>
        <v>3302607</v>
      </c>
      <c r="Q31" s="8">
        <f t="shared" si="17"/>
        <v>-6329393</v>
      </c>
      <c r="R31" s="8"/>
      <c r="S31" s="11"/>
    </row>
    <row r="32" spans="1:19" s="51" customFormat="1" ht="25.5" customHeight="1">
      <c r="A32" s="18"/>
      <c r="B32" s="21"/>
      <c r="C32" s="21"/>
      <c r="D32" s="21"/>
      <c r="E32" s="24" t="s">
        <v>97</v>
      </c>
      <c r="F32" s="8">
        <v>4049000</v>
      </c>
      <c r="G32" s="8"/>
      <c r="H32" s="8">
        <f t="shared" si="13"/>
        <v>4049000</v>
      </c>
      <c r="I32" s="8">
        <v>569501</v>
      </c>
      <c r="J32" s="8"/>
      <c r="K32" s="8"/>
      <c r="L32" s="8">
        <f t="shared" si="14"/>
        <v>0</v>
      </c>
      <c r="M32" s="8"/>
      <c r="N32" s="8">
        <v>1682019</v>
      </c>
      <c r="O32" s="8">
        <f t="shared" si="15"/>
        <v>1682019</v>
      </c>
      <c r="P32" s="8">
        <f t="shared" si="16"/>
        <v>2251520</v>
      </c>
      <c r="Q32" s="8">
        <f t="shared" si="17"/>
        <v>-1797480</v>
      </c>
      <c r="R32" s="8"/>
      <c r="S32" s="11"/>
    </row>
    <row r="33" spans="1:19" s="51" customFormat="1" ht="25.5" customHeight="1">
      <c r="A33" s="18"/>
      <c r="B33" s="21"/>
      <c r="C33" s="21"/>
      <c r="D33" s="21"/>
      <c r="E33" s="24" t="s">
        <v>98</v>
      </c>
      <c r="F33" s="8">
        <v>9020000</v>
      </c>
      <c r="G33" s="8"/>
      <c r="H33" s="8">
        <f t="shared" si="13"/>
        <v>9020000</v>
      </c>
      <c r="I33" s="8">
        <v>6763515</v>
      </c>
      <c r="J33" s="8"/>
      <c r="K33" s="8"/>
      <c r="L33" s="8">
        <f t="shared" si="14"/>
        <v>0</v>
      </c>
      <c r="M33" s="8"/>
      <c r="N33" s="8"/>
      <c r="O33" s="8">
        <f t="shared" si="15"/>
        <v>0</v>
      </c>
      <c r="P33" s="8">
        <f t="shared" si="16"/>
        <v>6763515</v>
      </c>
      <c r="Q33" s="8">
        <f t="shared" si="17"/>
        <v>-2256485</v>
      </c>
      <c r="R33" s="8"/>
      <c r="S33" s="11"/>
    </row>
    <row r="34" spans="1:19" s="51" customFormat="1" ht="25.5" customHeight="1" thickBot="1">
      <c r="A34" s="26"/>
      <c r="B34" s="27"/>
      <c r="C34" s="27"/>
      <c r="D34" s="27"/>
      <c r="E34" s="28" t="s">
        <v>99</v>
      </c>
      <c r="F34" s="9">
        <v>4352000</v>
      </c>
      <c r="G34" s="9"/>
      <c r="H34" s="9">
        <f t="shared" si="13"/>
        <v>4352000</v>
      </c>
      <c r="I34" s="9">
        <v>1207733</v>
      </c>
      <c r="J34" s="9"/>
      <c r="K34" s="9"/>
      <c r="L34" s="9">
        <f t="shared" si="14"/>
        <v>0</v>
      </c>
      <c r="M34" s="9"/>
      <c r="N34" s="9">
        <v>200000</v>
      </c>
      <c r="O34" s="9">
        <f t="shared" si="15"/>
        <v>200000</v>
      </c>
      <c r="P34" s="9">
        <f t="shared" si="16"/>
        <v>1407733</v>
      </c>
      <c r="Q34" s="9">
        <f t="shared" si="17"/>
        <v>-2944267</v>
      </c>
      <c r="R34" s="9"/>
      <c r="S34" s="13"/>
    </row>
    <row r="35" spans="1:19" s="51" customFormat="1" ht="25.5" customHeight="1">
      <c r="A35" s="18"/>
      <c r="B35" s="21"/>
      <c r="C35" s="21"/>
      <c r="D35" s="21">
        <v>5</v>
      </c>
      <c r="E35" s="23" t="s">
        <v>100</v>
      </c>
      <c r="F35" s="8">
        <f>SUM(F36:F39)</f>
        <v>24041000</v>
      </c>
      <c r="G35" s="8">
        <f>SUM(G36:G39)</f>
        <v>0</v>
      </c>
      <c r="H35" s="8">
        <f t="shared" si="13"/>
        <v>24041000</v>
      </c>
      <c r="I35" s="8">
        <f>SUM(I36:I39)</f>
        <v>10423173</v>
      </c>
      <c r="J35" s="8">
        <f>SUM(J36:J39)</f>
        <v>0</v>
      </c>
      <c r="K35" s="8">
        <f>SUM(K36:K39)</f>
        <v>394116</v>
      </c>
      <c r="L35" s="8">
        <f t="shared" si="14"/>
        <v>394116</v>
      </c>
      <c r="M35" s="8">
        <f>SUM(M36:M39)</f>
        <v>0</v>
      </c>
      <c r="N35" s="8">
        <f>SUM(N36:N39)</f>
        <v>0</v>
      </c>
      <c r="O35" s="8">
        <f t="shared" si="15"/>
        <v>0</v>
      </c>
      <c r="P35" s="8">
        <f t="shared" si="16"/>
        <v>10817289</v>
      </c>
      <c r="Q35" s="8">
        <f t="shared" si="17"/>
        <v>-13223711</v>
      </c>
      <c r="R35" s="8"/>
      <c r="S35" s="11"/>
    </row>
    <row r="36" spans="1:19" s="51" customFormat="1" ht="25.5" customHeight="1">
      <c r="A36" s="18"/>
      <c r="B36" s="21"/>
      <c r="C36" s="21"/>
      <c r="D36" s="21"/>
      <c r="E36" s="24" t="s">
        <v>101</v>
      </c>
      <c r="F36" s="8">
        <v>9959000</v>
      </c>
      <c r="G36" s="8"/>
      <c r="H36" s="8">
        <f t="shared" si="13"/>
        <v>9959000</v>
      </c>
      <c r="I36" s="8">
        <v>1735393</v>
      </c>
      <c r="J36" s="8"/>
      <c r="K36" s="8"/>
      <c r="L36" s="8">
        <f t="shared" si="14"/>
        <v>0</v>
      </c>
      <c r="M36" s="8"/>
      <c r="N36" s="8"/>
      <c r="O36" s="8">
        <f t="shared" si="15"/>
        <v>0</v>
      </c>
      <c r="P36" s="8">
        <f t="shared" si="16"/>
        <v>1735393</v>
      </c>
      <c r="Q36" s="8">
        <f t="shared" si="17"/>
        <v>-8223607</v>
      </c>
      <c r="R36" s="8"/>
      <c r="S36" s="11"/>
    </row>
    <row r="37" spans="1:19" s="51" customFormat="1" ht="25.5" customHeight="1">
      <c r="A37" s="18"/>
      <c r="B37" s="21"/>
      <c r="C37" s="21"/>
      <c r="D37" s="21"/>
      <c r="E37" s="24" t="s">
        <v>102</v>
      </c>
      <c r="F37" s="8">
        <v>13882000</v>
      </c>
      <c r="G37" s="8"/>
      <c r="H37" s="8">
        <f t="shared" si="13"/>
        <v>13882000</v>
      </c>
      <c r="I37" s="8">
        <v>8687780</v>
      </c>
      <c r="J37" s="8"/>
      <c r="K37" s="8">
        <v>394116</v>
      </c>
      <c r="L37" s="8">
        <f t="shared" si="14"/>
        <v>394116</v>
      </c>
      <c r="M37" s="8"/>
      <c r="N37" s="8"/>
      <c r="O37" s="8">
        <f t="shared" si="15"/>
        <v>0</v>
      </c>
      <c r="P37" s="8">
        <f t="shared" si="16"/>
        <v>9081896</v>
      </c>
      <c r="Q37" s="8">
        <f t="shared" si="17"/>
        <v>-4800104</v>
      </c>
      <c r="R37" s="8"/>
      <c r="S37" s="11"/>
    </row>
    <row r="38" spans="1:19" s="51" customFormat="1" ht="25.5" customHeight="1">
      <c r="A38" s="18"/>
      <c r="B38" s="21"/>
      <c r="C38" s="21"/>
      <c r="D38" s="21"/>
      <c r="E38" s="24" t="s">
        <v>103</v>
      </c>
      <c r="F38" s="8">
        <v>100000</v>
      </c>
      <c r="G38" s="8"/>
      <c r="H38" s="8">
        <f t="shared" si="13"/>
        <v>100000</v>
      </c>
      <c r="I38" s="8">
        <v>0</v>
      </c>
      <c r="J38" s="8"/>
      <c r="K38" s="8"/>
      <c r="L38" s="8">
        <f t="shared" si="14"/>
        <v>0</v>
      </c>
      <c r="M38" s="8"/>
      <c r="N38" s="8"/>
      <c r="O38" s="8">
        <f t="shared" si="15"/>
        <v>0</v>
      </c>
      <c r="P38" s="8">
        <f t="shared" si="16"/>
        <v>0</v>
      </c>
      <c r="Q38" s="8">
        <f t="shared" si="17"/>
        <v>-100000</v>
      </c>
      <c r="R38" s="8"/>
      <c r="S38" s="11"/>
    </row>
    <row r="39" spans="1:19" s="51" customFormat="1" ht="25.5" customHeight="1">
      <c r="A39" s="18"/>
      <c r="B39" s="21"/>
      <c r="C39" s="21"/>
      <c r="D39" s="21"/>
      <c r="E39" s="24" t="s">
        <v>104</v>
      </c>
      <c r="F39" s="8">
        <v>100000</v>
      </c>
      <c r="G39" s="8"/>
      <c r="H39" s="8">
        <f t="shared" si="13"/>
        <v>100000</v>
      </c>
      <c r="I39" s="8"/>
      <c r="J39" s="8"/>
      <c r="K39" s="8"/>
      <c r="L39" s="8">
        <f t="shared" si="14"/>
        <v>0</v>
      </c>
      <c r="M39" s="8"/>
      <c r="N39" s="8"/>
      <c r="O39" s="8">
        <f t="shared" si="15"/>
        <v>0</v>
      </c>
      <c r="P39" s="8">
        <f t="shared" si="16"/>
        <v>0</v>
      </c>
      <c r="Q39" s="8">
        <f t="shared" si="17"/>
        <v>-100000</v>
      </c>
      <c r="R39" s="8"/>
      <c r="S39" s="11"/>
    </row>
    <row r="40" spans="1:19" s="51" customFormat="1" ht="25.5" customHeight="1">
      <c r="A40" s="18"/>
      <c r="B40" s="21"/>
      <c r="C40" s="21"/>
      <c r="D40" s="21">
        <v>10</v>
      </c>
      <c r="E40" s="23" t="s">
        <v>105</v>
      </c>
      <c r="F40" s="8">
        <f>SUM(F41:F42)</f>
        <v>191100000</v>
      </c>
      <c r="G40" s="8">
        <f>G41+G42</f>
        <v>128000</v>
      </c>
      <c r="H40" s="8">
        <f t="shared" si="13"/>
        <v>191228000</v>
      </c>
      <c r="I40" s="8">
        <f>I41+I42</f>
        <v>185147109</v>
      </c>
      <c r="J40" s="8"/>
      <c r="K40" s="8">
        <f>K41+K42</f>
        <v>0</v>
      </c>
      <c r="L40" s="8">
        <f t="shared" si="14"/>
        <v>0</v>
      </c>
      <c r="M40" s="8"/>
      <c r="N40" s="8"/>
      <c r="O40" s="8">
        <f t="shared" si="15"/>
        <v>0</v>
      </c>
      <c r="P40" s="8">
        <f t="shared" si="16"/>
        <v>185147109</v>
      </c>
      <c r="Q40" s="8">
        <f t="shared" si="17"/>
        <v>-6080891</v>
      </c>
      <c r="R40" s="8"/>
      <c r="S40" s="11"/>
    </row>
    <row r="41" spans="1:19" s="51" customFormat="1" ht="25.5" customHeight="1">
      <c r="A41" s="18"/>
      <c r="B41" s="21"/>
      <c r="C41" s="21"/>
      <c r="D41" s="21"/>
      <c r="E41" s="24" t="s">
        <v>101</v>
      </c>
      <c r="F41" s="8">
        <v>180899000</v>
      </c>
      <c r="G41" s="8"/>
      <c r="H41" s="8">
        <f t="shared" si="13"/>
        <v>180899000</v>
      </c>
      <c r="I41" s="8">
        <v>175373493</v>
      </c>
      <c r="J41" s="8"/>
      <c r="K41" s="8"/>
      <c r="L41" s="8">
        <f t="shared" si="14"/>
        <v>0</v>
      </c>
      <c r="M41" s="8"/>
      <c r="N41" s="8"/>
      <c r="O41" s="8">
        <f t="shared" si="15"/>
        <v>0</v>
      </c>
      <c r="P41" s="8">
        <f t="shared" si="16"/>
        <v>175373493</v>
      </c>
      <c r="Q41" s="8">
        <f t="shared" si="17"/>
        <v>-5525507</v>
      </c>
      <c r="R41" s="8"/>
      <c r="S41" s="11"/>
    </row>
    <row r="42" spans="1:19" s="51" customFormat="1" ht="25.5" customHeight="1">
      <c r="A42" s="18"/>
      <c r="B42" s="21"/>
      <c r="C42" s="21"/>
      <c r="D42" s="21"/>
      <c r="E42" s="24" t="s">
        <v>106</v>
      </c>
      <c r="F42" s="8">
        <v>10201000</v>
      </c>
      <c r="G42" s="8">
        <v>128000</v>
      </c>
      <c r="H42" s="8">
        <f t="shared" si="13"/>
        <v>10329000</v>
      </c>
      <c r="I42" s="8">
        <v>9773616</v>
      </c>
      <c r="J42" s="8"/>
      <c r="K42" s="8"/>
      <c r="L42" s="8">
        <f t="shared" si="14"/>
        <v>0</v>
      </c>
      <c r="M42" s="8"/>
      <c r="N42" s="8"/>
      <c r="O42" s="8">
        <f t="shared" si="15"/>
        <v>0</v>
      </c>
      <c r="P42" s="8">
        <f t="shared" si="16"/>
        <v>9773616</v>
      </c>
      <c r="Q42" s="8">
        <f t="shared" si="17"/>
        <v>-555384</v>
      </c>
      <c r="R42" s="8"/>
      <c r="S42" s="11"/>
    </row>
    <row r="43" spans="1:19" s="51" customFormat="1" ht="25.5" customHeight="1">
      <c r="A43" s="18"/>
      <c r="B43" s="21"/>
      <c r="C43" s="21"/>
      <c r="D43" s="21">
        <v>11</v>
      </c>
      <c r="E43" s="23" t="s">
        <v>107</v>
      </c>
      <c r="F43" s="8">
        <f>SUM(F44:F45)</f>
        <v>1694967000</v>
      </c>
      <c r="G43" s="8">
        <f>SUM(G44:G45)</f>
        <v>5295600</v>
      </c>
      <c r="H43" s="8">
        <f t="shared" si="13"/>
        <v>1700262600</v>
      </c>
      <c r="I43" s="8">
        <f>SUM(I44:I45)</f>
        <v>1577245830</v>
      </c>
      <c r="J43" s="8">
        <f>SUM(J44:J45)</f>
        <v>0</v>
      </c>
      <c r="K43" s="8">
        <f>SUM(K44:K45)</f>
        <v>59520</v>
      </c>
      <c r="L43" s="8">
        <f t="shared" si="14"/>
        <v>59520</v>
      </c>
      <c r="M43" s="8"/>
      <c r="N43" s="8">
        <f>SUM(N44:N45)</f>
        <v>0</v>
      </c>
      <c r="O43" s="8">
        <f t="shared" si="15"/>
        <v>0</v>
      </c>
      <c r="P43" s="8">
        <f t="shared" si="16"/>
        <v>1577305350</v>
      </c>
      <c r="Q43" s="8">
        <f t="shared" si="17"/>
        <v>-122957250</v>
      </c>
      <c r="R43" s="8">
        <f>SUM(R44:R45)</f>
        <v>0</v>
      </c>
      <c r="S43" s="11"/>
    </row>
    <row r="44" spans="1:19" s="51" customFormat="1" ht="25.5" customHeight="1">
      <c r="A44" s="18"/>
      <c r="B44" s="21"/>
      <c r="C44" s="21"/>
      <c r="D44" s="21"/>
      <c r="E44" s="24" t="s">
        <v>101</v>
      </c>
      <c r="F44" s="8">
        <v>1657851000</v>
      </c>
      <c r="G44" s="8">
        <v>4981500</v>
      </c>
      <c r="H44" s="8">
        <f t="shared" si="13"/>
        <v>1662832500</v>
      </c>
      <c r="I44" s="8">
        <v>1541538995</v>
      </c>
      <c r="J44" s="8"/>
      <c r="K44" s="8">
        <v>53440</v>
      </c>
      <c r="L44" s="8">
        <f t="shared" si="14"/>
        <v>53440</v>
      </c>
      <c r="M44" s="8"/>
      <c r="N44" s="8"/>
      <c r="O44" s="8">
        <f t="shared" si="15"/>
        <v>0</v>
      </c>
      <c r="P44" s="8">
        <f t="shared" si="16"/>
        <v>1541592435</v>
      </c>
      <c r="Q44" s="8">
        <f t="shared" si="17"/>
        <v>-121240065</v>
      </c>
      <c r="R44" s="8"/>
      <c r="S44" s="11"/>
    </row>
    <row r="45" spans="1:19" s="51" customFormat="1" ht="25.5" customHeight="1">
      <c r="A45" s="18"/>
      <c r="B45" s="21"/>
      <c r="C45" s="21"/>
      <c r="D45" s="21"/>
      <c r="E45" s="24" t="s">
        <v>106</v>
      </c>
      <c r="F45" s="8">
        <v>37116000</v>
      </c>
      <c r="G45" s="8">
        <v>314100</v>
      </c>
      <c r="H45" s="8">
        <f t="shared" si="13"/>
        <v>37430100</v>
      </c>
      <c r="I45" s="8">
        <v>35706835</v>
      </c>
      <c r="J45" s="8"/>
      <c r="K45" s="8">
        <v>6080</v>
      </c>
      <c r="L45" s="8">
        <f t="shared" si="14"/>
        <v>6080</v>
      </c>
      <c r="M45" s="8"/>
      <c r="N45" s="8"/>
      <c r="O45" s="8">
        <f t="shared" si="15"/>
        <v>0</v>
      </c>
      <c r="P45" s="8">
        <f t="shared" si="16"/>
        <v>35712915</v>
      </c>
      <c r="Q45" s="8">
        <f t="shared" si="17"/>
        <v>-1717185</v>
      </c>
      <c r="R45" s="8"/>
      <c r="S45" s="11"/>
    </row>
    <row r="46" spans="1:19" s="51" customFormat="1" ht="25.5" customHeight="1">
      <c r="A46" s="18"/>
      <c r="B46" s="21"/>
      <c r="C46" s="21"/>
      <c r="D46" s="21">
        <v>12</v>
      </c>
      <c r="E46" s="23" t="s">
        <v>108</v>
      </c>
      <c r="F46" s="8">
        <f>F47+F48</f>
        <v>3107748000</v>
      </c>
      <c r="G46" s="8">
        <f aca="true" t="shared" si="18" ref="G46:Q46">G47+G48</f>
        <v>62493000</v>
      </c>
      <c r="H46" s="8">
        <f t="shared" si="18"/>
        <v>3170241000</v>
      </c>
      <c r="I46" s="8">
        <f t="shared" si="18"/>
        <v>3023642073</v>
      </c>
      <c r="J46" s="8">
        <f t="shared" si="18"/>
        <v>0</v>
      </c>
      <c r="K46" s="8">
        <f t="shared" si="18"/>
        <v>0</v>
      </c>
      <c r="L46" s="8">
        <f t="shared" si="18"/>
        <v>0</v>
      </c>
      <c r="M46" s="8">
        <f t="shared" si="18"/>
        <v>0</v>
      </c>
      <c r="N46" s="8">
        <f t="shared" si="18"/>
        <v>1545286</v>
      </c>
      <c r="O46" s="8">
        <f t="shared" si="18"/>
        <v>1545286</v>
      </c>
      <c r="P46" s="8">
        <f t="shared" si="18"/>
        <v>3025187359</v>
      </c>
      <c r="Q46" s="8">
        <f t="shared" si="18"/>
        <v>-145053641</v>
      </c>
      <c r="R46" s="8">
        <f>R47+R48</f>
        <v>1832</v>
      </c>
      <c r="S46" s="11"/>
    </row>
    <row r="47" spans="1:19" s="51" customFormat="1" ht="25.5" customHeight="1">
      <c r="A47" s="18"/>
      <c r="B47" s="21"/>
      <c r="C47" s="21"/>
      <c r="D47" s="21"/>
      <c r="E47" s="24" t="s">
        <v>48</v>
      </c>
      <c r="F47" s="8">
        <v>3099915000</v>
      </c>
      <c r="G47" s="8">
        <v>62493000</v>
      </c>
      <c r="H47" s="8">
        <f t="shared" si="13"/>
        <v>3162408000</v>
      </c>
      <c r="I47" s="8">
        <v>3016427181</v>
      </c>
      <c r="J47" s="8"/>
      <c r="K47" s="8"/>
      <c r="L47" s="8">
        <f t="shared" si="14"/>
        <v>0</v>
      </c>
      <c r="M47" s="8"/>
      <c r="N47" s="8">
        <v>1545286</v>
      </c>
      <c r="O47" s="8">
        <f t="shared" si="15"/>
        <v>1545286</v>
      </c>
      <c r="P47" s="8">
        <f t="shared" si="16"/>
        <v>3017972467</v>
      </c>
      <c r="Q47" s="8">
        <f t="shared" si="17"/>
        <v>-144435533</v>
      </c>
      <c r="R47" s="8">
        <v>1832</v>
      </c>
      <c r="S47" s="11"/>
    </row>
    <row r="48" spans="1:19" s="51" customFormat="1" ht="25.5" customHeight="1">
      <c r="A48" s="18"/>
      <c r="B48" s="21"/>
      <c r="C48" s="21"/>
      <c r="D48" s="21"/>
      <c r="E48" s="24" t="s">
        <v>49</v>
      </c>
      <c r="F48" s="8">
        <v>7833000</v>
      </c>
      <c r="G48" s="8"/>
      <c r="H48" s="8">
        <f t="shared" si="13"/>
        <v>7833000</v>
      </c>
      <c r="I48" s="8">
        <v>7214892</v>
      </c>
      <c r="J48" s="8"/>
      <c r="K48" s="8"/>
      <c r="L48" s="8">
        <f t="shared" si="14"/>
        <v>0</v>
      </c>
      <c r="M48" s="8"/>
      <c r="N48" s="8"/>
      <c r="O48" s="8">
        <f t="shared" si="15"/>
        <v>0</v>
      </c>
      <c r="P48" s="8">
        <f t="shared" si="16"/>
        <v>7214892</v>
      </c>
      <c r="Q48" s="8">
        <f t="shared" si="17"/>
        <v>-618108</v>
      </c>
      <c r="R48" s="8"/>
      <c r="S48" s="11"/>
    </row>
    <row r="49" spans="1:19" s="51" customFormat="1" ht="25.5" customHeight="1">
      <c r="A49" s="18"/>
      <c r="B49" s="21"/>
      <c r="C49" s="21"/>
      <c r="D49" s="21">
        <v>13</v>
      </c>
      <c r="E49" s="23" t="s">
        <v>42</v>
      </c>
      <c r="F49" s="8">
        <f>SUM(F50:F51)</f>
        <v>27321000</v>
      </c>
      <c r="G49" s="8"/>
      <c r="H49" s="8">
        <f t="shared" si="13"/>
        <v>27321000</v>
      </c>
      <c r="I49" s="8">
        <f>I50+I51</f>
        <v>22637714</v>
      </c>
      <c r="J49" s="8">
        <f>J50+J51</f>
        <v>0</v>
      </c>
      <c r="K49" s="8">
        <f>K50+K51</f>
        <v>0</v>
      </c>
      <c r="L49" s="8">
        <f t="shared" si="14"/>
        <v>0</v>
      </c>
      <c r="M49" s="8">
        <f>M50+M51</f>
        <v>0</v>
      </c>
      <c r="N49" s="8">
        <f>N50+N51</f>
        <v>0</v>
      </c>
      <c r="O49" s="8">
        <f t="shared" si="15"/>
        <v>0</v>
      </c>
      <c r="P49" s="8">
        <f t="shared" si="16"/>
        <v>22637714</v>
      </c>
      <c r="Q49" s="8">
        <f t="shared" si="17"/>
        <v>-4683286</v>
      </c>
      <c r="R49" s="8"/>
      <c r="S49" s="11"/>
    </row>
    <row r="50" spans="1:19" s="51" customFormat="1" ht="25.5" customHeight="1">
      <c r="A50" s="18"/>
      <c r="B50" s="21"/>
      <c r="C50" s="21"/>
      <c r="D50" s="21"/>
      <c r="E50" s="24" t="s">
        <v>48</v>
      </c>
      <c r="F50" s="8">
        <v>27297000</v>
      </c>
      <c r="G50" s="8"/>
      <c r="H50" s="8">
        <f t="shared" si="13"/>
        <v>27297000</v>
      </c>
      <c r="I50" s="8">
        <v>22613714</v>
      </c>
      <c r="J50" s="8"/>
      <c r="K50" s="8"/>
      <c r="L50" s="8">
        <f t="shared" si="14"/>
        <v>0</v>
      </c>
      <c r="M50" s="8"/>
      <c r="N50" s="8"/>
      <c r="O50" s="8">
        <f t="shared" si="15"/>
        <v>0</v>
      </c>
      <c r="P50" s="8">
        <f t="shared" si="16"/>
        <v>22613714</v>
      </c>
      <c r="Q50" s="8">
        <f t="shared" si="17"/>
        <v>-4683286</v>
      </c>
      <c r="R50" s="8"/>
      <c r="S50" s="11"/>
    </row>
    <row r="51" spans="1:19" s="51" customFormat="1" ht="25.5" customHeight="1">
      <c r="A51" s="18"/>
      <c r="B51" s="21"/>
      <c r="C51" s="21"/>
      <c r="D51" s="21"/>
      <c r="E51" s="24" t="s">
        <v>49</v>
      </c>
      <c r="F51" s="8">
        <v>24000</v>
      </c>
      <c r="G51" s="8"/>
      <c r="H51" s="8">
        <f t="shared" si="13"/>
        <v>24000</v>
      </c>
      <c r="I51" s="8">
        <v>24000</v>
      </c>
      <c r="J51" s="8"/>
      <c r="K51" s="8"/>
      <c r="L51" s="8">
        <f t="shared" si="14"/>
        <v>0</v>
      </c>
      <c r="M51" s="8"/>
      <c r="N51" s="8"/>
      <c r="O51" s="8">
        <f t="shared" si="15"/>
        <v>0</v>
      </c>
      <c r="P51" s="8">
        <f t="shared" si="16"/>
        <v>24000</v>
      </c>
      <c r="Q51" s="8">
        <f t="shared" si="17"/>
        <v>0</v>
      </c>
      <c r="R51" s="8"/>
      <c r="S51" s="11"/>
    </row>
    <row r="52" spans="1:19" s="51" customFormat="1" ht="25.5" customHeight="1">
      <c r="A52" s="18"/>
      <c r="B52" s="21"/>
      <c r="C52" s="21"/>
      <c r="D52" s="21"/>
      <c r="E52" s="23" t="s">
        <v>109</v>
      </c>
      <c r="F52" s="8">
        <f>F53</f>
        <v>16163000</v>
      </c>
      <c r="G52" s="8">
        <f>G53</f>
        <v>0</v>
      </c>
      <c r="H52" s="8">
        <f t="shared" si="13"/>
        <v>16163000</v>
      </c>
      <c r="I52" s="8">
        <f>I53</f>
        <v>1578889</v>
      </c>
      <c r="J52" s="8">
        <f>J53</f>
        <v>783710</v>
      </c>
      <c r="K52" s="8">
        <f>K53</f>
        <v>339540</v>
      </c>
      <c r="L52" s="8">
        <f t="shared" si="14"/>
        <v>1123250</v>
      </c>
      <c r="M52" s="8">
        <f>M53</f>
        <v>0</v>
      </c>
      <c r="N52" s="8">
        <f>N53</f>
        <v>347950</v>
      </c>
      <c r="O52" s="8">
        <f t="shared" si="15"/>
        <v>347950</v>
      </c>
      <c r="P52" s="8">
        <f t="shared" si="16"/>
        <v>3050089</v>
      </c>
      <c r="Q52" s="8">
        <f t="shared" si="17"/>
        <v>-13112911</v>
      </c>
      <c r="R52" s="8"/>
      <c r="S52" s="11"/>
    </row>
    <row r="53" spans="1:19" s="51" customFormat="1" ht="25.5" customHeight="1">
      <c r="A53" s="18"/>
      <c r="B53" s="21"/>
      <c r="C53" s="21"/>
      <c r="D53" s="21"/>
      <c r="E53" s="24" t="s">
        <v>48</v>
      </c>
      <c r="F53" s="8">
        <v>16163000</v>
      </c>
      <c r="G53" s="8"/>
      <c r="H53" s="8">
        <f t="shared" si="13"/>
        <v>16163000</v>
      </c>
      <c r="I53" s="8">
        <v>1578889</v>
      </c>
      <c r="J53" s="8">
        <v>783710</v>
      </c>
      <c r="K53" s="8">
        <v>339540</v>
      </c>
      <c r="L53" s="8">
        <f t="shared" si="14"/>
        <v>1123250</v>
      </c>
      <c r="M53" s="8"/>
      <c r="N53" s="8">
        <v>347950</v>
      </c>
      <c r="O53" s="8">
        <f t="shared" si="15"/>
        <v>347950</v>
      </c>
      <c r="P53" s="8">
        <f t="shared" si="16"/>
        <v>3050089</v>
      </c>
      <c r="Q53" s="8">
        <f t="shared" si="17"/>
        <v>-13112911</v>
      </c>
      <c r="R53" s="8"/>
      <c r="S53" s="11"/>
    </row>
    <row r="54" spans="1:19" s="51" customFormat="1" ht="25.5" customHeight="1">
      <c r="A54" s="18"/>
      <c r="B54" s="21"/>
      <c r="C54" s="21"/>
      <c r="D54" s="21">
        <v>16</v>
      </c>
      <c r="E54" s="23" t="s">
        <v>54</v>
      </c>
      <c r="F54" s="8">
        <v>250000000</v>
      </c>
      <c r="G54" s="8">
        <v>-67413000</v>
      </c>
      <c r="H54" s="8">
        <f t="shared" si="13"/>
        <v>182587000</v>
      </c>
      <c r="I54" s="8"/>
      <c r="J54" s="8"/>
      <c r="K54" s="8"/>
      <c r="L54" s="8">
        <f t="shared" si="14"/>
        <v>0</v>
      </c>
      <c r="M54" s="8"/>
      <c r="N54" s="8"/>
      <c r="O54" s="8">
        <f t="shared" si="15"/>
        <v>0</v>
      </c>
      <c r="P54" s="8">
        <f t="shared" si="16"/>
        <v>0</v>
      </c>
      <c r="Q54" s="8">
        <f t="shared" si="17"/>
        <v>-182587000</v>
      </c>
      <c r="R54" s="8"/>
      <c r="S54" s="11"/>
    </row>
    <row r="55" spans="1:19" s="51" customFormat="1" ht="25.5" customHeight="1">
      <c r="A55" s="18"/>
      <c r="B55" s="21"/>
      <c r="C55" s="21">
        <v>19</v>
      </c>
      <c r="D55" s="21"/>
      <c r="E55" s="22" t="s">
        <v>44</v>
      </c>
      <c r="F55" s="10">
        <f>F56+F57</f>
        <v>1666780000</v>
      </c>
      <c r="G55" s="8"/>
      <c r="H55" s="8">
        <f t="shared" si="13"/>
        <v>1666780000</v>
      </c>
      <c r="I55" s="10">
        <f>I56+I57</f>
        <v>1418395194</v>
      </c>
      <c r="J55" s="8">
        <f>SUM(J56:J57)</f>
        <v>0</v>
      </c>
      <c r="K55" s="8">
        <f>SUM(K56:K57)</f>
        <v>0</v>
      </c>
      <c r="L55" s="8">
        <f t="shared" si="14"/>
        <v>0</v>
      </c>
      <c r="M55" s="8"/>
      <c r="N55" s="8"/>
      <c r="O55" s="8">
        <f t="shared" si="15"/>
        <v>0</v>
      </c>
      <c r="P55" s="8">
        <f t="shared" si="16"/>
        <v>1418395194</v>
      </c>
      <c r="Q55" s="8">
        <f t="shared" si="17"/>
        <v>-248384806</v>
      </c>
      <c r="R55" s="8"/>
      <c r="S55" s="11"/>
    </row>
    <row r="56" spans="1:19" s="51" customFormat="1" ht="25.5" customHeight="1">
      <c r="A56" s="18"/>
      <c r="B56" s="21"/>
      <c r="C56" s="21"/>
      <c r="D56" s="21">
        <v>14</v>
      </c>
      <c r="E56" s="23" t="s">
        <v>45</v>
      </c>
      <c r="F56" s="10">
        <f>'[2]統籌人事員額明細表'!$R6</f>
        <v>1616180000</v>
      </c>
      <c r="G56" s="8"/>
      <c r="H56" s="8">
        <f t="shared" si="13"/>
        <v>1616180000</v>
      </c>
      <c r="I56" s="10">
        <f>'[2]統籌人事員額明細表'!$Q6</f>
        <v>1385753300</v>
      </c>
      <c r="J56" s="8"/>
      <c r="K56" s="8"/>
      <c r="L56" s="8">
        <f t="shared" si="14"/>
        <v>0</v>
      </c>
      <c r="M56" s="8"/>
      <c r="N56" s="8"/>
      <c r="O56" s="8">
        <f t="shared" si="15"/>
        <v>0</v>
      </c>
      <c r="P56" s="8">
        <f t="shared" si="16"/>
        <v>1385753300</v>
      </c>
      <c r="Q56" s="8">
        <f t="shared" si="17"/>
        <v>-230426700</v>
      </c>
      <c r="R56" s="8"/>
      <c r="S56" s="11"/>
    </row>
    <row r="57" spans="1:19" s="51" customFormat="1" ht="25.5" customHeight="1">
      <c r="A57" s="18"/>
      <c r="B57" s="21"/>
      <c r="C57" s="21"/>
      <c r="D57" s="21">
        <v>15</v>
      </c>
      <c r="E57" s="23" t="s">
        <v>46</v>
      </c>
      <c r="F57" s="10">
        <f>'[2]統籌人事員額明細表'!$R7</f>
        <v>50600000</v>
      </c>
      <c r="G57" s="8"/>
      <c r="H57" s="8">
        <f t="shared" si="13"/>
        <v>50600000</v>
      </c>
      <c r="I57" s="10">
        <f>'[2]統籌人事員額明細表'!$Q7</f>
        <v>32641894</v>
      </c>
      <c r="J57" s="8"/>
      <c r="K57" s="8"/>
      <c r="L57" s="8">
        <f t="shared" si="14"/>
        <v>0</v>
      </c>
      <c r="M57" s="8"/>
      <c r="N57" s="8"/>
      <c r="O57" s="8">
        <f t="shared" si="15"/>
        <v>0</v>
      </c>
      <c r="P57" s="8">
        <f t="shared" si="16"/>
        <v>32641894</v>
      </c>
      <c r="Q57" s="8">
        <f t="shared" si="17"/>
        <v>-17958106</v>
      </c>
      <c r="R57" s="8"/>
      <c r="S57" s="11"/>
    </row>
    <row r="58" spans="1:19" s="51" customFormat="1" ht="25.5" customHeight="1">
      <c r="A58" s="18"/>
      <c r="B58" s="49">
        <v>800</v>
      </c>
      <c r="C58" s="21"/>
      <c r="D58" s="21"/>
      <c r="E58" s="22" t="s">
        <v>110</v>
      </c>
      <c r="F58" s="10">
        <f>F59+F60</f>
        <v>109490000</v>
      </c>
      <c r="G58" s="10">
        <f>G59+G60</f>
        <v>0</v>
      </c>
      <c r="H58" s="10">
        <f>H59+H60</f>
        <v>109490000</v>
      </c>
      <c r="I58" s="10">
        <f>I59+I60</f>
        <v>66324366</v>
      </c>
      <c r="J58" s="8"/>
      <c r="K58" s="8"/>
      <c r="L58" s="8">
        <f t="shared" si="14"/>
        <v>0</v>
      </c>
      <c r="M58" s="8"/>
      <c r="N58" s="8"/>
      <c r="O58" s="8">
        <f t="shared" si="15"/>
        <v>0</v>
      </c>
      <c r="P58" s="8">
        <f t="shared" si="16"/>
        <v>66324366</v>
      </c>
      <c r="Q58" s="8">
        <f t="shared" si="17"/>
        <v>-43165634</v>
      </c>
      <c r="R58" s="8"/>
      <c r="S58" s="11"/>
    </row>
    <row r="59" spans="1:19" s="51" customFormat="1" ht="25.5" customHeight="1">
      <c r="A59" s="18"/>
      <c r="B59" s="21"/>
      <c r="C59" s="21">
        <v>93</v>
      </c>
      <c r="D59" s="21"/>
      <c r="E59" s="23" t="s">
        <v>67</v>
      </c>
      <c r="F59" s="10">
        <f>'[2]統籌人事員額明細表'!$R5</f>
        <v>109400000</v>
      </c>
      <c r="G59" s="8"/>
      <c r="H59" s="8">
        <f t="shared" si="13"/>
        <v>109400000</v>
      </c>
      <c r="I59" s="10">
        <f>'[2]統籌人事員額明細表'!$Q5</f>
        <v>66234366</v>
      </c>
      <c r="J59" s="8"/>
      <c r="K59" s="8"/>
      <c r="L59" s="8">
        <f t="shared" si="14"/>
        <v>0</v>
      </c>
      <c r="M59" s="8"/>
      <c r="N59" s="8"/>
      <c r="O59" s="8">
        <f t="shared" si="15"/>
        <v>0</v>
      </c>
      <c r="P59" s="8">
        <f t="shared" si="16"/>
        <v>66234366</v>
      </c>
      <c r="Q59" s="8">
        <f t="shared" si="17"/>
        <v>-43165634</v>
      </c>
      <c r="R59" s="8"/>
      <c r="S59" s="11"/>
    </row>
    <row r="60" spans="1:19" s="51" customFormat="1" ht="25.5" customHeight="1">
      <c r="A60" s="18"/>
      <c r="B60" s="21"/>
      <c r="C60" s="21">
        <v>95</v>
      </c>
      <c r="D60" s="21"/>
      <c r="E60" s="52" t="s">
        <v>111</v>
      </c>
      <c r="F60" s="10">
        <v>90000</v>
      </c>
      <c r="G60" s="8"/>
      <c r="H60" s="8">
        <f t="shared" si="13"/>
        <v>90000</v>
      </c>
      <c r="I60" s="10">
        <f>'[2]統籌人事員額明細表'!$G9</f>
        <v>90000</v>
      </c>
      <c r="J60" s="8"/>
      <c r="K60" s="8"/>
      <c r="L60" s="8">
        <f t="shared" si="14"/>
        <v>0</v>
      </c>
      <c r="M60" s="8"/>
      <c r="N60" s="8"/>
      <c r="O60" s="8">
        <f t="shared" si="15"/>
        <v>0</v>
      </c>
      <c r="P60" s="8">
        <f t="shared" si="16"/>
        <v>90000</v>
      </c>
      <c r="Q60" s="8">
        <f t="shared" si="17"/>
        <v>0</v>
      </c>
      <c r="R60" s="8"/>
      <c r="S60" s="11"/>
    </row>
    <row r="61" spans="1:19" s="51" customFormat="1" ht="25.5" customHeight="1">
      <c r="A61" s="18"/>
      <c r="B61" s="21"/>
      <c r="C61" s="21"/>
      <c r="D61" s="21"/>
      <c r="E61" s="21" t="s">
        <v>55</v>
      </c>
      <c r="F61" s="8">
        <f>F62+F77</f>
        <v>1138959000</v>
      </c>
      <c r="G61" s="8">
        <f aca="true" t="shared" si="19" ref="G61:R61">G62+G77</f>
        <v>29749588</v>
      </c>
      <c r="H61" s="8">
        <f t="shared" si="19"/>
        <v>1168708588</v>
      </c>
      <c r="I61" s="8">
        <f t="shared" si="19"/>
        <v>287098839</v>
      </c>
      <c r="J61" s="8">
        <f t="shared" si="19"/>
        <v>0</v>
      </c>
      <c r="K61" s="8">
        <f t="shared" si="19"/>
        <v>850000</v>
      </c>
      <c r="L61" s="8">
        <f t="shared" si="19"/>
        <v>850000</v>
      </c>
      <c r="M61" s="8">
        <f t="shared" si="19"/>
        <v>15735610</v>
      </c>
      <c r="N61" s="8">
        <f t="shared" si="19"/>
        <v>841301769</v>
      </c>
      <c r="O61" s="8">
        <f t="shared" si="19"/>
        <v>857037379</v>
      </c>
      <c r="P61" s="8">
        <f t="shared" si="19"/>
        <v>1144986218</v>
      </c>
      <c r="Q61" s="8">
        <f t="shared" si="19"/>
        <v>-23722370</v>
      </c>
      <c r="R61" s="8">
        <f t="shared" si="19"/>
        <v>0</v>
      </c>
      <c r="S61" s="11"/>
    </row>
    <row r="62" spans="1:19" s="51" customFormat="1" ht="25.5" customHeight="1" thickBot="1">
      <c r="A62" s="26"/>
      <c r="B62" s="27"/>
      <c r="C62" s="27">
        <v>5</v>
      </c>
      <c r="D62" s="27"/>
      <c r="E62" s="53" t="s">
        <v>43</v>
      </c>
      <c r="F62" s="9">
        <f>F63+F65+F67+F69+F71+F73+F75</f>
        <v>1123069000</v>
      </c>
      <c r="G62" s="9">
        <f aca="true" t="shared" si="20" ref="G62:P62">G63+G65+G67+G69+G71+G73+G75</f>
        <v>29749588</v>
      </c>
      <c r="H62" s="9">
        <f t="shared" si="20"/>
        <v>1152818588</v>
      </c>
      <c r="I62" s="9">
        <f t="shared" si="20"/>
        <v>285924759</v>
      </c>
      <c r="J62" s="9">
        <f t="shared" si="20"/>
        <v>0</v>
      </c>
      <c r="K62" s="9">
        <f t="shared" si="20"/>
        <v>850000</v>
      </c>
      <c r="L62" s="9">
        <f t="shared" si="20"/>
        <v>850000</v>
      </c>
      <c r="M62" s="9">
        <f t="shared" si="20"/>
        <v>15735610</v>
      </c>
      <c r="N62" s="9">
        <f t="shared" si="20"/>
        <v>827651244</v>
      </c>
      <c r="O62" s="9">
        <f t="shared" si="20"/>
        <v>843386854</v>
      </c>
      <c r="P62" s="9">
        <f t="shared" si="20"/>
        <v>1130161613</v>
      </c>
      <c r="Q62" s="9">
        <f>Q63+Q65+Q67+Q69+Q71+Q73+Q75</f>
        <v>-22656975</v>
      </c>
      <c r="R62" s="9">
        <f>R63+R65+R67+R69+R71+R73</f>
        <v>0</v>
      </c>
      <c r="S62" s="13"/>
    </row>
    <row r="63" spans="1:43" s="51" customFormat="1" ht="25.5" customHeight="1">
      <c r="A63" s="73"/>
      <c r="B63" s="74"/>
      <c r="C63" s="74"/>
      <c r="D63" s="74">
        <v>1</v>
      </c>
      <c r="E63" s="75" t="s">
        <v>24</v>
      </c>
      <c r="F63" s="76">
        <f>F64</f>
        <v>943561000</v>
      </c>
      <c r="G63" s="76">
        <f aca="true" t="shared" si="21" ref="G63:R63">G64</f>
        <v>24708159</v>
      </c>
      <c r="H63" s="76">
        <f t="shared" si="21"/>
        <v>968269159</v>
      </c>
      <c r="I63" s="76">
        <f t="shared" si="21"/>
        <v>268160472</v>
      </c>
      <c r="J63" s="76">
        <f t="shared" si="21"/>
        <v>0</v>
      </c>
      <c r="K63" s="76">
        <f t="shared" si="21"/>
        <v>0</v>
      </c>
      <c r="L63" s="76">
        <f t="shared" si="21"/>
        <v>0</v>
      </c>
      <c r="M63" s="76">
        <f t="shared" si="21"/>
        <v>15735610</v>
      </c>
      <c r="N63" s="76">
        <f t="shared" si="21"/>
        <v>665521244</v>
      </c>
      <c r="O63" s="76">
        <f t="shared" si="21"/>
        <v>681256854</v>
      </c>
      <c r="P63" s="76">
        <f t="shared" si="21"/>
        <v>949417326</v>
      </c>
      <c r="Q63" s="76">
        <f t="shared" si="21"/>
        <v>-18851833</v>
      </c>
      <c r="R63" s="76">
        <f t="shared" si="21"/>
        <v>0</v>
      </c>
      <c r="S63" s="77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19" s="51" customFormat="1" ht="25.5" customHeight="1">
      <c r="A64" s="18"/>
      <c r="B64" s="21"/>
      <c r="C64" s="21"/>
      <c r="D64" s="21"/>
      <c r="E64" s="24" t="s">
        <v>56</v>
      </c>
      <c r="F64" s="8">
        <v>943561000</v>
      </c>
      <c r="G64" s="8">
        <v>24708159</v>
      </c>
      <c r="H64" s="8">
        <f>F64+G64</f>
        <v>968269159</v>
      </c>
      <c r="I64" s="8">
        <v>268160472</v>
      </c>
      <c r="J64" s="8"/>
      <c r="K64" s="8"/>
      <c r="L64" s="8">
        <f>J64+K64</f>
        <v>0</v>
      </c>
      <c r="M64" s="8">
        <v>15735610</v>
      </c>
      <c r="N64" s="8">
        <v>665521244</v>
      </c>
      <c r="O64" s="8">
        <f>M64+N64</f>
        <v>681256854</v>
      </c>
      <c r="P64" s="8">
        <f>L64+I64+O64</f>
        <v>949417326</v>
      </c>
      <c r="Q64" s="8">
        <f>P64-H64</f>
        <v>-18851833</v>
      </c>
      <c r="R64" s="8"/>
      <c r="S64" s="11"/>
    </row>
    <row r="65" spans="1:19" s="51" customFormat="1" ht="25.5" customHeight="1">
      <c r="A65" s="18"/>
      <c r="B65" s="21"/>
      <c r="C65" s="21"/>
      <c r="D65" s="21">
        <v>4</v>
      </c>
      <c r="E65" s="23" t="s">
        <v>37</v>
      </c>
      <c r="F65" s="8">
        <f>F66</f>
        <v>51000000</v>
      </c>
      <c r="G65" s="8">
        <f>G66</f>
        <v>0</v>
      </c>
      <c r="H65" s="8">
        <f t="shared" si="13"/>
        <v>51000000</v>
      </c>
      <c r="I65" s="8">
        <f>I66</f>
        <v>5193809</v>
      </c>
      <c r="J65" s="8">
        <f>J66</f>
        <v>0</v>
      </c>
      <c r="K65" s="8">
        <f>K66</f>
        <v>0</v>
      </c>
      <c r="L65" s="8">
        <f t="shared" si="14"/>
        <v>0</v>
      </c>
      <c r="M65" s="8">
        <f>M66</f>
        <v>0</v>
      </c>
      <c r="N65" s="8">
        <f>N66</f>
        <v>44230000</v>
      </c>
      <c r="O65" s="8">
        <f aca="true" t="shared" si="22" ref="O65:O80">M65+N65</f>
        <v>44230000</v>
      </c>
      <c r="P65" s="8">
        <f t="shared" si="16"/>
        <v>49423809</v>
      </c>
      <c r="Q65" s="8">
        <f t="shared" si="17"/>
        <v>-1576191</v>
      </c>
      <c r="R65" s="8"/>
      <c r="S65" s="11"/>
    </row>
    <row r="66" spans="1:19" s="51" customFormat="1" ht="25.5" customHeight="1">
      <c r="A66" s="18"/>
      <c r="B66" s="21"/>
      <c r="C66" s="21"/>
      <c r="D66" s="21"/>
      <c r="E66" s="24" t="s">
        <v>50</v>
      </c>
      <c r="F66" s="8">
        <v>51000000</v>
      </c>
      <c r="G66" s="8"/>
      <c r="H66" s="8">
        <f t="shared" si="13"/>
        <v>51000000</v>
      </c>
      <c r="I66" s="8">
        <v>5193809</v>
      </c>
      <c r="J66" s="8">
        <v>0</v>
      </c>
      <c r="K66" s="8"/>
      <c r="L66" s="8">
        <f t="shared" si="14"/>
        <v>0</v>
      </c>
      <c r="M66" s="8">
        <v>0</v>
      </c>
      <c r="N66" s="8">
        <v>44230000</v>
      </c>
      <c r="O66" s="8">
        <f t="shared" si="22"/>
        <v>44230000</v>
      </c>
      <c r="P66" s="8">
        <f t="shared" si="16"/>
        <v>49423809</v>
      </c>
      <c r="Q66" s="8">
        <f t="shared" si="17"/>
        <v>-1576191</v>
      </c>
      <c r="R66" s="8"/>
      <c r="S66" s="11"/>
    </row>
    <row r="67" spans="1:19" s="51" customFormat="1" ht="25.5" customHeight="1">
      <c r="A67" s="18"/>
      <c r="B67" s="21"/>
      <c r="C67" s="21"/>
      <c r="D67" s="21">
        <v>5</v>
      </c>
      <c r="E67" s="23" t="s">
        <v>38</v>
      </c>
      <c r="F67" s="8">
        <f>F68</f>
        <v>900000</v>
      </c>
      <c r="G67" s="8">
        <f>G68</f>
        <v>0</v>
      </c>
      <c r="H67" s="8">
        <f t="shared" si="13"/>
        <v>900000</v>
      </c>
      <c r="I67" s="8">
        <f>I68</f>
        <v>0</v>
      </c>
      <c r="J67" s="8">
        <f>J68</f>
        <v>0</v>
      </c>
      <c r="K67" s="8">
        <f>K68</f>
        <v>500000</v>
      </c>
      <c r="L67" s="8">
        <f t="shared" si="14"/>
        <v>500000</v>
      </c>
      <c r="M67" s="8">
        <f>M68</f>
        <v>0</v>
      </c>
      <c r="N67" s="8">
        <f>N68</f>
        <v>0</v>
      </c>
      <c r="O67" s="8">
        <f t="shared" si="22"/>
        <v>0</v>
      </c>
      <c r="P67" s="8">
        <f t="shared" si="16"/>
        <v>500000</v>
      </c>
      <c r="Q67" s="8">
        <f t="shared" si="17"/>
        <v>-400000</v>
      </c>
      <c r="R67" s="8"/>
      <c r="S67" s="11"/>
    </row>
    <row r="68" spans="1:19" s="51" customFormat="1" ht="25.5" customHeight="1">
      <c r="A68" s="18"/>
      <c r="B68" s="21"/>
      <c r="C68" s="21"/>
      <c r="D68" s="21"/>
      <c r="E68" s="24" t="s">
        <v>50</v>
      </c>
      <c r="F68" s="8">
        <v>900000</v>
      </c>
      <c r="G68" s="8"/>
      <c r="H68" s="8">
        <f t="shared" si="13"/>
        <v>900000</v>
      </c>
      <c r="I68" s="8">
        <v>0</v>
      </c>
      <c r="J68" s="8">
        <v>0</v>
      </c>
      <c r="K68" s="8">
        <v>500000</v>
      </c>
      <c r="L68" s="8">
        <f t="shared" si="14"/>
        <v>500000</v>
      </c>
      <c r="M68" s="8">
        <v>0</v>
      </c>
      <c r="N68" s="8">
        <v>0</v>
      </c>
      <c r="O68" s="8">
        <f t="shared" si="22"/>
        <v>0</v>
      </c>
      <c r="P68" s="8">
        <f t="shared" si="16"/>
        <v>500000</v>
      </c>
      <c r="Q68" s="8">
        <f t="shared" si="17"/>
        <v>-400000</v>
      </c>
      <c r="R68" s="8"/>
      <c r="S68" s="11"/>
    </row>
    <row r="69" spans="1:19" s="51" customFormat="1" ht="25.5" customHeight="1">
      <c r="A69" s="18"/>
      <c r="B69" s="21"/>
      <c r="C69" s="21"/>
      <c r="D69" s="21">
        <v>10</v>
      </c>
      <c r="E69" s="23" t="s">
        <v>39</v>
      </c>
      <c r="F69" s="8">
        <f>F70</f>
        <v>4000000</v>
      </c>
      <c r="G69" s="8">
        <f>G70</f>
        <v>0</v>
      </c>
      <c r="H69" s="8">
        <f t="shared" si="13"/>
        <v>4000000</v>
      </c>
      <c r="I69" s="8">
        <f>I70</f>
        <v>3993183</v>
      </c>
      <c r="J69" s="8">
        <f>J70</f>
        <v>0</v>
      </c>
      <c r="K69" s="8">
        <f>K70</f>
        <v>0</v>
      </c>
      <c r="L69" s="8">
        <f t="shared" si="14"/>
        <v>0</v>
      </c>
      <c r="M69" s="8">
        <f>M70</f>
        <v>0</v>
      </c>
      <c r="N69" s="8">
        <f>N70</f>
        <v>0</v>
      </c>
      <c r="O69" s="8">
        <f t="shared" si="22"/>
        <v>0</v>
      </c>
      <c r="P69" s="8">
        <f t="shared" si="16"/>
        <v>3993183</v>
      </c>
      <c r="Q69" s="8">
        <f t="shared" si="17"/>
        <v>-6817</v>
      </c>
      <c r="R69" s="8"/>
      <c r="S69" s="11"/>
    </row>
    <row r="70" spans="1:19" s="51" customFormat="1" ht="25.5" customHeight="1">
      <c r="A70" s="18"/>
      <c r="B70" s="21"/>
      <c r="C70" s="21"/>
      <c r="D70" s="21"/>
      <c r="E70" s="24" t="s">
        <v>50</v>
      </c>
      <c r="F70" s="8">
        <v>4000000</v>
      </c>
      <c r="G70" s="8"/>
      <c r="H70" s="8">
        <f t="shared" si="13"/>
        <v>4000000</v>
      </c>
      <c r="I70" s="8">
        <v>3993183</v>
      </c>
      <c r="J70" s="8">
        <v>0</v>
      </c>
      <c r="K70" s="8"/>
      <c r="L70" s="8">
        <f t="shared" si="14"/>
        <v>0</v>
      </c>
      <c r="M70" s="8">
        <v>0</v>
      </c>
      <c r="N70" s="8">
        <v>0</v>
      </c>
      <c r="O70" s="8">
        <f t="shared" si="22"/>
        <v>0</v>
      </c>
      <c r="P70" s="8">
        <f t="shared" si="16"/>
        <v>3993183</v>
      </c>
      <c r="Q70" s="8">
        <f t="shared" si="17"/>
        <v>-6817</v>
      </c>
      <c r="R70" s="8"/>
      <c r="S70" s="11"/>
    </row>
    <row r="71" spans="1:19" s="51" customFormat="1" ht="25.5" customHeight="1">
      <c r="A71" s="18"/>
      <c r="B71" s="21"/>
      <c r="C71" s="21"/>
      <c r="D71" s="21">
        <v>11</v>
      </c>
      <c r="E71" s="23" t="s">
        <v>40</v>
      </c>
      <c r="F71" s="8">
        <f>F72</f>
        <v>108008000</v>
      </c>
      <c r="G71" s="8">
        <f>G72</f>
        <v>2400000</v>
      </c>
      <c r="H71" s="8">
        <f t="shared" si="13"/>
        <v>110408000</v>
      </c>
      <c r="I71" s="8">
        <f>I72</f>
        <v>5271463</v>
      </c>
      <c r="J71" s="8">
        <f>J72</f>
        <v>0</v>
      </c>
      <c r="K71" s="8">
        <f>K72</f>
        <v>0</v>
      </c>
      <c r="L71" s="8">
        <f t="shared" si="14"/>
        <v>0</v>
      </c>
      <c r="M71" s="8">
        <f>M72</f>
        <v>0</v>
      </c>
      <c r="N71" s="8">
        <f>N72</f>
        <v>105000000</v>
      </c>
      <c r="O71" s="8">
        <f t="shared" si="22"/>
        <v>105000000</v>
      </c>
      <c r="P71" s="8">
        <f t="shared" si="16"/>
        <v>110271463</v>
      </c>
      <c r="Q71" s="8">
        <f t="shared" si="17"/>
        <v>-136537</v>
      </c>
      <c r="R71" s="8"/>
      <c r="S71" s="11"/>
    </row>
    <row r="72" spans="1:19" s="51" customFormat="1" ht="25.5" customHeight="1">
      <c r="A72" s="18"/>
      <c r="B72" s="21"/>
      <c r="C72" s="21"/>
      <c r="D72" s="21"/>
      <c r="E72" s="24" t="s">
        <v>50</v>
      </c>
      <c r="F72" s="8">
        <v>108008000</v>
      </c>
      <c r="G72" s="8">
        <v>2400000</v>
      </c>
      <c r="H72" s="8">
        <f t="shared" si="13"/>
        <v>110408000</v>
      </c>
      <c r="I72" s="8">
        <v>5271463</v>
      </c>
      <c r="J72" s="8">
        <v>0</v>
      </c>
      <c r="K72" s="8"/>
      <c r="L72" s="8">
        <f t="shared" si="14"/>
        <v>0</v>
      </c>
      <c r="M72" s="8">
        <v>0</v>
      </c>
      <c r="N72" s="8">
        <v>105000000</v>
      </c>
      <c r="O72" s="8">
        <f t="shared" si="22"/>
        <v>105000000</v>
      </c>
      <c r="P72" s="8">
        <f t="shared" si="16"/>
        <v>110271463</v>
      </c>
      <c r="Q72" s="8">
        <f t="shared" si="17"/>
        <v>-136537</v>
      </c>
      <c r="R72" s="8"/>
      <c r="S72" s="11"/>
    </row>
    <row r="73" spans="1:19" s="51" customFormat="1" ht="25.5" customHeight="1">
      <c r="A73" s="18"/>
      <c r="B73" s="21"/>
      <c r="C73" s="21"/>
      <c r="D73" s="21">
        <v>12</v>
      </c>
      <c r="E73" s="23" t="s">
        <v>41</v>
      </c>
      <c r="F73" s="8">
        <f aca="true" t="shared" si="23" ref="F73:P73">F74</f>
        <v>14400000</v>
      </c>
      <c r="G73" s="8">
        <f t="shared" si="23"/>
        <v>2641429</v>
      </c>
      <c r="H73" s="8">
        <f t="shared" si="23"/>
        <v>17041429</v>
      </c>
      <c r="I73" s="8">
        <f t="shared" si="23"/>
        <v>3006332</v>
      </c>
      <c r="J73" s="8">
        <f t="shared" si="23"/>
        <v>0</v>
      </c>
      <c r="K73" s="8">
        <f t="shared" si="23"/>
        <v>350000</v>
      </c>
      <c r="L73" s="8">
        <f t="shared" si="23"/>
        <v>350000</v>
      </c>
      <c r="M73" s="8">
        <f t="shared" si="23"/>
        <v>0</v>
      </c>
      <c r="N73" s="8">
        <f t="shared" si="23"/>
        <v>12900000</v>
      </c>
      <c r="O73" s="8">
        <f t="shared" si="23"/>
        <v>12900000</v>
      </c>
      <c r="P73" s="8">
        <f t="shared" si="23"/>
        <v>16256332</v>
      </c>
      <c r="Q73" s="8">
        <f t="shared" si="17"/>
        <v>-785097</v>
      </c>
      <c r="R73" s="8"/>
      <c r="S73" s="11"/>
    </row>
    <row r="74" spans="1:19" s="51" customFormat="1" ht="25.5" customHeight="1">
      <c r="A74" s="18"/>
      <c r="B74" s="21"/>
      <c r="C74" s="21"/>
      <c r="D74" s="21"/>
      <c r="E74" s="24" t="s">
        <v>50</v>
      </c>
      <c r="F74" s="8">
        <v>14400000</v>
      </c>
      <c r="G74" s="8">
        <v>2641429</v>
      </c>
      <c r="H74" s="8">
        <f t="shared" si="13"/>
        <v>17041429</v>
      </c>
      <c r="I74" s="8">
        <v>3006332</v>
      </c>
      <c r="J74" s="8">
        <v>0</v>
      </c>
      <c r="K74" s="8">
        <v>350000</v>
      </c>
      <c r="L74" s="8">
        <f t="shared" si="14"/>
        <v>350000</v>
      </c>
      <c r="M74" s="8">
        <v>0</v>
      </c>
      <c r="N74" s="8">
        <v>12900000</v>
      </c>
      <c r="O74" s="8">
        <f t="shared" si="22"/>
        <v>12900000</v>
      </c>
      <c r="P74" s="8">
        <f t="shared" si="16"/>
        <v>16256332</v>
      </c>
      <c r="Q74" s="8">
        <f t="shared" si="17"/>
        <v>-785097</v>
      </c>
      <c r="R74" s="8"/>
      <c r="S74" s="11"/>
    </row>
    <row r="75" spans="1:19" s="51" customFormat="1" ht="25.5" customHeight="1">
      <c r="A75" s="18"/>
      <c r="B75" s="21"/>
      <c r="C75" s="21"/>
      <c r="D75" s="21"/>
      <c r="E75" s="23" t="s">
        <v>109</v>
      </c>
      <c r="F75" s="8">
        <f aca="true" t="shared" si="24" ref="F75:K75">F76</f>
        <v>1200000</v>
      </c>
      <c r="G75" s="8">
        <f t="shared" si="24"/>
        <v>0</v>
      </c>
      <c r="H75" s="8">
        <f t="shared" si="24"/>
        <v>1200000</v>
      </c>
      <c r="I75" s="8">
        <f t="shared" si="24"/>
        <v>299500</v>
      </c>
      <c r="J75" s="8">
        <f t="shared" si="24"/>
        <v>0</v>
      </c>
      <c r="K75" s="8">
        <f t="shared" si="24"/>
        <v>0</v>
      </c>
      <c r="L75" s="8">
        <f t="shared" si="14"/>
        <v>0</v>
      </c>
      <c r="M75" s="8">
        <f>M76</f>
        <v>0</v>
      </c>
      <c r="N75" s="8">
        <f>N76</f>
        <v>0</v>
      </c>
      <c r="O75" s="8">
        <f t="shared" si="22"/>
        <v>0</v>
      </c>
      <c r="P75" s="8">
        <f t="shared" si="16"/>
        <v>299500</v>
      </c>
      <c r="Q75" s="8">
        <f t="shared" si="17"/>
        <v>-900500</v>
      </c>
      <c r="R75" s="8"/>
      <c r="S75" s="11"/>
    </row>
    <row r="76" spans="1:19" s="51" customFormat="1" ht="25.5" customHeight="1">
      <c r="A76" s="18"/>
      <c r="B76" s="21"/>
      <c r="C76" s="21"/>
      <c r="D76" s="21"/>
      <c r="E76" s="24" t="s">
        <v>50</v>
      </c>
      <c r="F76" s="8">
        <v>1200000</v>
      </c>
      <c r="G76" s="8"/>
      <c r="H76" s="8">
        <f t="shared" si="13"/>
        <v>1200000</v>
      </c>
      <c r="I76" s="8">
        <v>299500</v>
      </c>
      <c r="J76" s="8"/>
      <c r="K76" s="8"/>
      <c r="L76" s="8">
        <f t="shared" si="14"/>
        <v>0</v>
      </c>
      <c r="M76" s="8"/>
      <c r="N76" s="8"/>
      <c r="O76" s="8">
        <f t="shared" si="22"/>
        <v>0</v>
      </c>
      <c r="P76" s="8">
        <f t="shared" si="16"/>
        <v>299500</v>
      </c>
      <c r="Q76" s="8">
        <f t="shared" si="17"/>
        <v>-900500</v>
      </c>
      <c r="R76" s="8"/>
      <c r="S76" s="11"/>
    </row>
    <row r="77" spans="1:19" s="51" customFormat="1" ht="25.5" customHeight="1">
      <c r="A77" s="18">
        <v>30</v>
      </c>
      <c r="B77" s="21"/>
      <c r="C77" s="21"/>
      <c r="D77" s="21"/>
      <c r="E77" s="22" t="s">
        <v>112</v>
      </c>
      <c r="F77" s="8">
        <f>F78</f>
        <v>15890000</v>
      </c>
      <c r="G77" s="8">
        <f aca="true" t="shared" si="25" ref="G77:Q77">G78</f>
        <v>0</v>
      </c>
      <c r="H77" s="8">
        <f t="shared" si="25"/>
        <v>15890000</v>
      </c>
      <c r="I77" s="8">
        <f t="shared" si="25"/>
        <v>1174080</v>
      </c>
      <c r="J77" s="8">
        <f t="shared" si="25"/>
        <v>0</v>
      </c>
      <c r="K77" s="8">
        <f t="shared" si="25"/>
        <v>0</v>
      </c>
      <c r="L77" s="8">
        <f t="shared" si="25"/>
        <v>0</v>
      </c>
      <c r="M77" s="8">
        <f t="shared" si="25"/>
        <v>0</v>
      </c>
      <c r="N77" s="8">
        <f t="shared" si="25"/>
        <v>13650525</v>
      </c>
      <c r="O77" s="8">
        <f t="shared" si="25"/>
        <v>13650525</v>
      </c>
      <c r="P77" s="8">
        <f t="shared" si="25"/>
        <v>14824605</v>
      </c>
      <c r="Q77" s="8">
        <f t="shared" si="25"/>
        <v>-1065395</v>
      </c>
      <c r="R77" s="8"/>
      <c r="S77" s="11"/>
    </row>
    <row r="78" spans="1:19" s="51" customFormat="1" ht="25.5" customHeight="1">
      <c r="A78" s="18"/>
      <c r="B78" s="49">
        <v>800</v>
      </c>
      <c r="C78" s="21"/>
      <c r="D78" s="21"/>
      <c r="E78" s="50" t="s">
        <v>113</v>
      </c>
      <c r="F78" s="8">
        <f>F79</f>
        <v>15890000</v>
      </c>
      <c r="G78" s="8">
        <f>G79</f>
        <v>0</v>
      </c>
      <c r="H78" s="8">
        <f t="shared" si="13"/>
        <v>15890000</v>
      </c>
      <c r="I78" s="8">
        <f>I79</f>
        <v>1174080</v>
      </c>
      <c r="J78" s="8">
        <v>0</v>
      </c>
      <c r="K78" s="8">
        <f>K79</f>
        <v>0</v>
      </c>
      <c r="L78" s="8">
        <f t="shared" si="14"/>
        <v>0</v>
      </c>
      <c r="M78" s="8">
        <f>M79</f>
        <v>0</v>
      </c>
      <c r="N78" s="8">
        <f>N79</f>
        <v>13650525</v>
      </c>
      <c r="O78" s="8">
        <f t="shared" si="22"/>
        <v>13650525</v>
      </c>
      <c r="P78" s="8">
        <f t="shared" si="16"/>
        <v>14824605</v>
      </c>
      <c r="Q78" s="8">
        <f t="shared" si="17"/>
        <v>-1065395</v>
      </c>
      <c r="R78" s="8"/>
      <c r="S78" s="11"/>
    </row>
    <row r="79" spans="1:19" s="51" customFormat="1" ht="25.5" customHeight="1">
      <c r="A79" s="18"/>
      <c r="B79" s="21"/>
      <c r="C79" s="21">
        <v>96</v>
      </c>
      <c r="D79" s="21"/>
      <c r="E79" s="23" t="s">
        <v>64</v>
      </c>
      <c r="F79" s="8">
        <f>F80</f>
        <v>15890000</v>
      </c>
      <c r="G79" s="8">
        <f>G80</f>
        <v>0</v>
      </c>
      <c r="H79" s="8">
        <f t="shared" si="13"/>
        <v>15890000</v>
      </c>
      <c r="I79" s="8">
        <f>I80</f>
        <v>1174080</v>
      </c>
      <c r="J79" s="8">
        <v>0</v>
      </c>
      <c r="K79" s="8">
        <f>K80</f>
        <v>0</v>
      </c>
      <c r="L79" s="8">
        <f t="shared" si="14"/>
        <v>0</v>
      </c>
      <c r="M79" s="8">
        <f>M80</f>
        <v>0</v>
      </c>
      <c r="N79" s="8">
        <f>N80</f>
        <v>13650525</v>
      </c>
      <c r="O79" s="8">
        <f t="shared" si="22"/>
        <v>13650525</v>
      </c>
      <c r="P79" s="8">
        <f t="shared" si="16"/>
        <v>14824605</v>
      </c>
      <c r="Q79" s="8">
        <f t="shared" si="17"/>
        <v>-1065395</v>
      </c>
      <c r="R79" s="8"/>
      <c r="S79" s="11"/>
    </row>
    <row r="80" spans="1:19" s="51" customFormat="1" ht="25.5" customHeight="1">
      <c r="A80" s="18"/>
      <c r="B80" s="21"/>
      <c r="C80" s="21"/>
      <c r="D80" s="21">
        <v>1</v>
      </c>
      <c r="E80" s="24" t="s">
        <v>64</v>
      </c>
      <c r="F80" s="8">
        <v>15890000</v>
      </c>
      <c r="G80" s="8"/>
      <c r="H80" s="8">
        <f t="shared" si="13"/>
        <v>15890000</v>
      </c>
      <c r="I80" s="8">
        <v>1174080</v>
      </c>
      <c r="J80" s="8">
        <v>0</v>
      </c>
      <c r="K80" s="8"/>
      <c r="L80" s="8">
        <f t="shared" si="14"/>
        <v>0</v>
      </c>
      <c r="M80" s="8"/>
      <c r="N80" s="8">
        <v>13650525</v>
      </c>
      <c r="O80" s="8">
        <f t="shared" si="22"/>
        <v>13650525</v>
      </c>
      <c r="P80" s="8">
        <f t="shared" si="16"/>
        <v>14824605</v>
      </c>
      <c r="Q80" s="8">
        <f t="shared" si="17"/>
        <v>-1065395</v>
      </c>
      <c r="R80" s="8"/>
      <c r="S80" s="11"/>
    </row>
    <row r="81" spans="1:19" s="51" customFormat="1" ht="25.5" customHeight="1">
      <c r="A81" s="78"/>
      <c r="B81" s="79"/>
      <c r="C81" s="79"/>
      <c r="D81" s="79"/>
      <c r="E81" s="7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1"/>
    </row>
    <row r="82" spans="1:19" s="51" customFormat="1" ht="25.5" customHeight="1">
      <c r="A82" s="78"/>
      <c r="B82" s="79"/>
      <c r="C82" s="79"/>
      <c r="D82" s="79"/>
      <c r="E82" s="7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1"/>
    </row>
    <row r="83" spans="1:19" s="51" customFormat="1" ht="25.5" customHeight="1">
      <c r="A83" s="78"/>
      <c r="B83" s="79"/>
      <c r="C83" s="79"/>
      <c r="D83" s="79"/>
      <c r="E83" s="7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1"/>
    </row>
    <row r="84" spans="1:19" ht="16.5">
      <c r="A84" s="4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42"/>
    </row>
    <row r="85" spans="1:19" ht="16.5">
      <c r="A85" s="4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42"/>
    </row>
    <row r="86" spans="1:19" ht="16.5">
      <c r="A86" s="4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42"/>
    </row>
    <row r="87" spans="1:19" ht="16.5">
      <c r="A87" s="4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42"/>
    </row>
    <row r="88" spans="1:19" ht="16.5">
      <c r="A88" s="4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42"/>
    </row>
    <row r="89" spans="1:19" ht="16.5">
      <c r="A89" s="4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42"/>
    </row>
    <row r="90" spans="1:19" ht="17.25" thickBo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5"/>
    </row>
    <row r="91" spans="1:19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ht="16.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</sheetData>
  <mergeCells count="22">
    <mergeCell ref="F6:F8"/>
    <mergeCell ref="G6:G8"/>
    <mergeCell ref="B6:B8"/>
    <mergeCell ref="C6:C8"/>
    <mergeCell ref="D6:D8"/>
    <mergeCell ref="A1:S1"/>
    <mergeCell ref="A2:S2"/>
    <mergeCell ref="A3:S3"/>
    <mergeCell ref="S5:S8"/>
    <mergeCell ref="Q6:Q8"/>
    <mergeCell ref="E6:E8"/>
    <mergeCell ref="J6:L6"/>
    <mergeCell ref="F5:H5"/>
    <mergeCell ref="A5:E5"/>
    <mergeCell ref="A6:A8"/>
    <mergeCell ref="L7:L8"/>
    <mergeCell ref="M7:M8"/>
    <mergeCell ref="I6:I8"/>
    <mergeCell ref="R5:R8"/>
    <mergeCell ref="M6:O6"/>
    <mergeCell ref="O7:O8"/>
    <mergeCell ref="I5:P5"/>
  </mergeCells>
  <printOptions horizontalCentered="1" verticalCentered="1"/>
  <pageMargins left="0.5511811023622047" right="0.5511811023622047" top="0.2362204724409449" bottom="0.5" header="0.15748031496062992" footer="0.29"/>
  <pageSetup horizontalDpi="600" verticalDpi="600" orientation="landscape" paperSize="8" scale="90" r:id="rId1"/>
  <headerFooter alignWithMargins="0">
    <oddHeader xml:space="preserve">&amp;C&amp;"標楷體,標準"&amp;20
&amp;18
&amp;R&amp;"標楷體,標準"
&amp;10  &amp;6*&amp;10  </oddHeader>
  </headerFooter>
  <rowBreaks count="1" manualBreakCount="1">
    <brk id="3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8">
      <selection activeCell="D36" sqref="D36"/>
    </sheetView>
  </sheetViews>
  <sheetFormatPr defaultColWidth="9.00390625" defaultRowHeight="16.5"/>
  <cols>
    <col min="1" max="1" width="20.625" style="0" customWidth="1"/>
    <col min="2" max="2" width="22.625" style="0" customWidth="1"/>
    <col min="3" max="3" width="20.625" style="0" customWidth="1"/>
    <col min="4" max="4" width="22.625" style="0" customWidth="1"/>
  </cols>
  <sheetData>
    <row r="1" spans="1:19" ht="24.75" customHeight="1">
      <c r="A1" s="69" t="s">
        <v>114</v>
      </c>
      <c r="B1" s="70"/>
      <c r="C1" s="70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71" t="s">
        <v>115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7" ht="24.75" customHeight="1" thickBot="1">
      <c r="A3" s="72" t="s">
        <v>116</v>
      </c>
      <c r="B3" s="72"/>
      <c r="C3" s="72"/>
      <c r="D3" s="1" t="s">
        <v>11</v>
      </c>
      <c r="E3" s="1"/>
      <c r="F3" s="47"/>
      <c r="G3" s="47"/>
      <c r="H3" s="47"/>
      <c r="I3" s="47"/>
      <c r="J3" s="47"/>
      <c r="K3" s="47"/>
      <c r="L3" s="47"/>
      <c r="M3" s="47"/>
      <c r="N3" s="46"/>
      <c r="O3" s="46"/>
      <c r="P3" s="2"/>
      <c r="Q3" s="2"/>
    </row>
    <row r="4" spans="1:15" ht="36" customHeight="1">
      <c r="A4" s="3" t="s">
        <v>30</v>
      </c>
      <c r="B4" s="31" t="s">
        <v>31</v>
      </c>
      <c r="C4" s="32" t="s">
        <v>32</v>
      </c>
      <c r="D4" s="33" t="s">
        <v>33</v>
      </c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4" ht="30" customHeight="1">
      <c r="A5" s="29" t="s">
        <v>117</v>
      </c>
      <c r="B5" s="14">
        <v>480721318</v>
      </c>
      <c r="C5" s="14" t="s">
        <v>57</v>
      </c>
      <c r="D5" s="15">
        <v>0</v>
      </c>
    </row>
    <row r="6" spans="1:4" ht="30" customHeight="1">
      <c r="A6" s="17" t="s">
        <v>51</v>
      </c>
      <c r="B6" s="10">
        <v>1694242560</v>
      </c>
      <c r="C6" s="10" t="s">
        <v>58</v>
      </c>
      <c r="D6" s="11">
        <v>35979543</v>
      </c>
    </row>
    <row r="7" spans="1:4" ht="30" customHeight="1">
      <c r="A7" s="17" t="s">
        <v>118</v>
      </c>
      <c r="B7" s="10">
        <v>0</v>
      </c>
      <c r="C7" s="10" t="s">
        <v>59</v>
      </c>
      <c r="D7" s="11">
        <v>500183563</v>
      </c>
    </row>
    <row r="8" spans="1:4" ht="30" customHeight="1">
      <c r="A8" s="17" t="s">
        <v>119</v>
      </c>
      <c r="B8" s="10">
        <v>191736276</v>
      </c>
      <c r="C8" s="10" t="s">
        <v>120</v>
      </c>
      <c r="D8" s="11">
        <v>46443862</v>
      </c>
    </row>
    <row r="9" spans="1:4" ht="30" customHeight="1">
      <c r="A9" s="17" t="s">
        <v>52</v>
      </c>
      <c r="B9" s="10">
        <v>7450</v>
      </c>
      <c r="C9" s="10" t="s">
        <v>121</v>
      </c>
      <c r="D9" s="11">
        <v>36442078</v>
      </c>
    </row>
    <row r="10" spans="1:4" ht="30" customHeight="1">
      <c r="A10" s="17" t="s">
        <v>53</v>
      </c>
      <c r="B10" s="10">
        <v>36442078</v>
      </c>
      <c r="C10" s="10" t="s">
        <v>122</v>
      </c>
      <c r="D10" s="11">
        <v>3026926</v>
      </c>
    </row>
    <row r="11" spans="1:4" ht="30" customHeight="1">
      <c r="A11" s="17" t="s">
        <v>123</v>
      </c>
      <c r="B11" s="10">
        <v>0</v>
      </c>
      <c r="C11" s="10" t="s">
        <v>60</v>
      </c>
      <c r="D11" s="11">
        <v>1755504105</v>
      </c>
    </row>
    <row r="12" spans="1:4" ht="30" customHeight="1">
      <c r="A12" s="41"/>
      <c r="B12" s="48"/>
      <c r="C12" s="10" t="s">
        <v>61</v>
      </c>
      <c r="D12" s="11">
        <v>25452113</v>
      </c>
    </row>
    <row r="13" spans="1:4" ht="30" customHeight="1">
      <c r="A13" s="41"/>
      <c r="B13" s="48"/>
      <c r="C13" s="10" t="s">
        <v>124</v>
      </c>
      <c r="D13" s="11">
        <v>110042</v>
      </c>
    </row>
    <row r="14" spans="1:4" ht="30" customHeight="1">
      <c r="A14" s="34"/>
      <c r="B14" s="35"/>
      <c r="C14" s="10" t="s">
        <v>62</v>
      </c>
      <c r="D14" s="11">
        <v>7450</v>
      </c>
    </row>
    <row r="15" spans="1:4" ht="30" customHeight="1">
      <c r="A15" s="34"/>
      <c r="B15" s="35"/>
      <c r="C15" s="16"/>
      <c r="D15" s="82"/>
    </row>
    <row r="16" spans="1:4" ht="30" customHeight="1">
      <c r="A16" s="36"/>
      <c r="B16" s="10"/>
      <c r="C16" s="16"/>
      <c r="D16" s="82"/>
    </row>
    <row r="17" spans="1:4" ht="30" customHeight="1">
      <c r="A17" s="36"/>
      <c r="B17" s="10"/>
      <c r="C17" s="16"/>
      <c r="D17" s="82"/>
    </row>
    <row r="18" spans="1:4" ht="30" customHeight="1">
      <c r="A18" s="36"/>
      <c r="B18" s="10"/>
      <c r="C18" s="16"/>
      <c r="D18" s="82"/>
    </row>
    <row r="19" spans="1:4" ht="30" customHeight="1">
      <c r="A19" s="36"/>
      <c r="B19" s="10"/>
      <c r="C19" s="10"/>
      <c r="D19" s="11"/>
    </row>
    <row r="20" spans="1:4" ht="16.5">
      <c r="A20" s="36"/>
      <c r="B20" s="10"/>
      <c r="C20" s="10"/>
      <c r="D20" s="11"/>
    </row>
    <row r="21" spans="1:4" ht="16.5">
      <c r="A21" s="36"/>
      <c r="B21" s="10"/>
      <c r="C21" s="10"/>
      <c r="D21" s="11"/>
    </row>
    <row r="22" spans="1:4" ht="16.5">
      <c r="A22" s="36"/>
      <c r="B22" s="10"/>
      <c r="C22" s="10"/>
      <c r="D22" s="11"/>
    </row>
    <row r="23" spans="1:4" ht="16.5">
      <c r="A23" s="36"/>
      <c r="B23" s="10"/>
      <c r="C23" s="10"/>
      <c r="D23" s="11"/>
    </row>
    <row r="24" spans="1:4" ht="16.5">
      <c r="A24" s="36"/>
      <c r="B24" s="10"/>
      <c r="C24" s="10"/>
      <c r="D24" s="11"/>
    </row>
    <row r="25" spans="1:4" ht="16.5">
      <c r="A25" s="36"/>
      <c r="B25" s="10"/>
      <c r="C25" s="10"/>
      <c r="D25" s="11"/>
    </row>
    <row r="26" spans="1:4" ht="30" customHeight="1">
      <c r="A26" s="36" t="s">
        <v>9</v>
      </c>
      <c r="B26" s="10">
        <f>B5+B6+B8+B9+B10+B7+B11</f>
        <v>2403149682</v>
      </c>
      <c r="C26" s="10" t="s">
        <v>9</v>
      </c>
      <c r="D26" s="11">
        <f>D5+D6+D7+D8+D9+D10+D11+D12+D13+D14</f>
        <v>2403149682</v>
      </c>
    </row>
    <row r="27" spans="1:4" ht="30" customHeight="1">
      <c r="A27" s="37" t="s">
        <v>34</v>
      </c>
      <c r="B27" s="10"/>
      <c r="C27" s="10"/>
      <c r="D27" s="11"/>
    </row>
    <row r="28" spans="1:4" ht="30" customHeight="1">
      <c r="A28" s="38" t="s">
        <v>125</v>
      </c>
      <c r="B28" s="10">
        <v>7</v>
      </c>
      <c r="C28" s="30" t="s">
        <v>126</v>
      </c>
      <c r="D28" s="11">
        <v>7</v>
      </c>
    </row>
    <row r="29" spans="1:4" ht="30" customHeight="1">
      <c r="A29" s="39" t="s">
        <v>35</v>
      </c>
      <c r="B29" s="10">
        <v>0</v>
      </c>
      <c r="C29" s="10" t="s">
        <v>36</v>
      </c>
      <c r="D29" s="11">
        <v>0</v>
      </c>
    </row>
    <row r="30" spans="1:4" ht="17.25" thickBot="1">
      <c r="A30" s="40"/>
      <c r="B30" s="12"/>
      <c r="C30" s="12"/>
      <c r="D30" s="13"/>
    </row>
  </sheetData>
  <mergeCells count="3">
    <mergeCell ref="A1:D1"/>
    <mergeCell ref="A2:D2"/>
    <mergeCell ref="A3:C3"/>
  </mergeCells>
  <printOptions/>
  <pageMargins left="0.73" right="0.5511811023622047" top="0.4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workbookViewId="0" topLeftCell="A17">
      <selection activeCell="J24" sqref="J23:J24"/>
    </sheetView>
  </sheetViews>
  <sheetFormatPr defaultColWidth="9.00390625" defaultRowHeight="16.5"/>
  <cols>
    <col min="1" max="1" width="29.375" style="85" customWidth="1"/>
    <col min="2" max="2" width="16.25390625" style="87" customWidth="1"/>
    <col min="3" max="3" width="16.25390625" style="88" customWidth="1"/>
    <col min="4" max="5" width="16.25390625" style="87" customWidth="1"/>
    <col min="6" max="7" width="16.25390625" style="88" customWidth="1"/>
    <col min="8" max="8" width="14.875" style="90" customWidth="1"/>
    <col min="9" max="9" width="16.25390625" style="91" customWidth="1"/>
    <col min="10" max="10" width="16.25390625" style="92" customWidth="1"/>
    <col min="11" max="11" width="16.25390625" style="87" customWidth="1"/>
    <col min="12" max="13" width="12.50390625" style="93" customWidth="1"/>
    <col min="14" max="16384" width="16.25390625" style="85" customWidth="1"/>
  </cols>
  <sheetData>
    <row r="1" spans="1:13" ht="19.5">
      <c r="A1" s="83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9.5">
      <c r="A2" s="86" t="s">
        <v>127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6:12" ht="24" customHeight="1" thickBot="1">
      <c r="F3" s="89" t="s">
        <v>128</v>
      </c>
      <c r="G3" s="89"/>
      <c r="L3" s="93" t="s">
        <v>129</v>
      </c>
    </row>
    <row r="4" spans="1:13" ht="32.25" customHeight="1" thickBot="1">
      <c r="A4" s="94" t="s">
        <v>130</v>
      </c>
      <c r="B4" s="95" t="s">
        <v>25</v>
      </c>
      <c r="C4" s="96" t="s">
        <v>131</v>
      </c>
      <c r="D4" s="97" t="s">
        <v>132</v>
      </c>
      <c r="E4" s="97"/>
      <c r="F4" s="97"/>
      <c r="G4" s="96" t="s">
        <v>26</v>
      </c>
      <c r="H4" s="98" t="s">
        <v>133</v>
      </c>
      <c r="I4" s="99" t="s">
        <v>134</v>
      </c>
      <c r="J4" s="100" t="s">
        <v>27</v>
      </c>
      <c r="K4" s="95" t="s">
        <v>28</v>
      </c>
      <c r="L4" s="101" t="s">
        <v>135</v>
      </c>
      <c r="M4" s="102" t="s">
        <v>136</v>
      </c>
    </row>
    <row r="5" spans="1:13" ht="44.25" customHeight="1" thickBot="1">
      <c r="A5" s="103"/>
      <c r="B5" s="104"/>
      <c r="C5" s="105"/>
      <c r="D5" s="106" t="s">
        <v>29</v>
      </c>
      <c r="E5" s="106" t="s">
        <v>8</v>
      </c>
      <c r="F5" s="107" t="s">
        <v>9</v>
      </c>
      <c r="G5" s="105"/>
      <c r="H5" s="108"/>
      <c r="I5" s="109"/>
      <c r="J5" s="110"/>
      <c r="K5" s="104"/>
      <c r="L5" s="111"/>
      <c r="M5" s="112"/>
    </row>
    <row r="6" spans="1:13" ht="30" customHeight="1">
      <c r="A6" s="113" t="s">
        <v>114</v>
      </c>
      <c r="B6" s="114">
        <v>0</v>
      </c>
      <c r="C6" s="115">
        <f>SUM(C9:C19)</f>
        <v>843230000</v>
      </c>
      <c r="D6" s="116">
        <f>SUM(D9:D19)</f>
        <v>237550000</v>
      </c>
      <c r="E6" s="116">
        <f>SUM(E9:E19)</f>
        <v>605680000</v>
      </c>
      <c r="F6" s="115">
        <f>SUM(D6:E6)</f>
        <v>843230000</v>
      </c>
      <c r="G6" s="115"/>
      <c r="H6" s="117"/>
      <c r="I6" s="118"/>
      <c r="J6" s="119"/>
      <c r="K6" s="116"/>
      <c r="L6" s="120"/>
      <c r="M6" s="121"/>
    </row>
    <row r="7" spans="1:13" ht="30" customHeight="1">
      <c r="A7" s="113" t="s">
        <v>137</v>
      </c>
      <c r="B7" s="122">
        <v>0</v>
      </c>
      <c r="C7" s="123"/>
      <c r="D7" s="124"/>
      <c r="E7" s="124"/>
      <c r="F7" s="123"/>
      <c r="G7" s="123"/>
      <c r="H7" s="125"/>
      <c r="I7" s="126"/>
      <c r="J7" s="127"/>
      <c r="K7" s="124"/>
      <c r="L7" s="128"/>
      <c r="M7" s="129"/>
    </row>
    <row r="8" spans="1:13" ht="30" customHeight="1">
      <c r="A8" s="113" t="s">
        <v>138</v>
      </c>
      <c r="B8" s="122">
        <v>0</v>
      </c>
      <c r="C8" s="123"/>
      <c r="D8" s="124"/>
      <c r="E8" s="124"/>
      <c r="F8" s="123"/>
      <c r="G8" s="123"/>
      <c r="H8" s="125"/>
      <c r="I8" s="126"/>
      <c r="J8" s="127"/>
      <c r="K8" s="124"/>
      <c r="L8" s="128"/>
      <c r="M8" s="129"/>
    </row>
    <row r="9" spans="1:13" ht="39" customHeight="1">
      <c r="A9" s="113" t="s">
        <v>139</v>
      </c>
      <c r="B9" s="124">
        <v>136200000</v>
      </c>
      <c r="C9" s="123">
        <v>136200000</v>
      </c>
      <c r="D9" s="124">
        <v>83000000</v>
      </c>
      <c r="E9" s="124">
        <v>53200000</v>
      </c>
      <c r="F9" s="123">
        <f>+D9+E9</f>
        <v>136200000</v>
      </c>
      <c r="G9" s="123">
        <v>111724452</v>
      </c>
      <c r="H9" s="125">
        <f aca="true" t="shared" si="0" ref="H9:H14">G9/F9</f>
        <v>0.8202970044052863</v>
      </c>
      <c r="I9" s="130"/>
      <c r="J9" s="127" t="s">
        <v>65</v>
      </c>
      <c r="K9" s="124">
        <v>122900000</v>
      </c>
      <c r="L9" s="128">
        <v>0.85</v>
      </c>
      <c r="M9" s="129">
        <v>0.85</v>
      </c>
    </row>
    <row r="10" spans="1:13" ht="34.5" customHeight="1">
      <c r="A10" s="113" t="s">
        <v>66</v>
      </c>
      <c r="B10" s="124">
        <v>125550000</v>
      </c>
      <c r="C10" s="123">
        <v>125550000</v>
      </c>
      <c r="D10" s="124">
        <v>78550000</v>
      </c>
      <c r="E10" s="124">
        <v>47000000</v>
      </c>
      <c r="F10" s="123">
        <f aca="true" t="shared" si="1" ref="F10:F19">+D10+E10</f>
        <v>125550000</v>
      </c>
      <c r="G10" s="123">
        <v>104481298</v>
      </c>
      <c r="H10" s="125">
        <f t="shared" si="0"/>
        <v>0.8321887534846675</v>
      </c>
      <c r="I10" s="130"/>
      <c r="J10" s="127" t="s">
        <v>140</v>
      </c>
      <c r="K10" s="124">
        <v>115550000</v>
      </c>
      <c r="L10" s="125">
        <v>0.85</v>
      </c>
      <c r="M10" s="131">
        <v>0.85</v>
      </c>
    </row>
    <row r="11" spans="1:13" ht="30" customHeight="1">
      <c r="A11" s="113" t="s">
        <v>141</v>
      </c>
      <c r="B11" s="124">
        <v>84000000</v>
      </c>
      <c r="C11" s="123">
        <v>84000000</v>
      </c>
      <c r="D11" s="124">
        <v>57000000</v>
      </c>
      <c r="E11" s="124">
        <v>27000000</v>
      </c>
      <c r="F11" s="123">
        <f t="shared" si="1"/>
        <v>84000000</v>
      </c>
      <c r="G11" s="123">
        <v>78384593</v>
      </c>
      <c r="H11" s="125">
        <f t="shared" si="0"/>
        <v>0.9331499166666667</v>
      </c>
      <c r="I11" s="130"/>
      <c r="J11" s="127" t="s">
        <v>142</v>
      </c>
      <c r="K11" s="124">
        <v>78180000</v>
      </c>
      <c r="L11" s="128">
        <v>0.85</v>
      </c>
      <c r="M11" s="129">
        <v>0.85</v>
      </c>
    </row>
    <row r="12" spans="1:13" ht="201" customHeight="1">
      <c r="A12" s="113" t="s">
        <v>143</v>
      </c>
      <c r="B12" s="124">
        <v>124720000</v>
      </c>
      <c r="C12" s="123">
        <v>91720000</v>
      </c>
      <c r="D12" s="124">
        <v>2000000</v>
      </c>
      <c r="E12" s="124">
        <v>89720000</v>
      </c>
      <c r="F12" s="123">
        <f t="shared" si="1"/>
        <v>91720000</v>
      </c>
      <c r="G12" s="123">
        <v>40729584</v>
      </c>
      <c r="H12" s="125">
        <f t="shared" si="0"/>
        <v>0.44406436982119496</v>
      </c>
      <c r="I12" s="126" t="s">
        <v>144</v>
      </c>
      <c r="J12" s="127" t="s">
        <v>145</v>
      </c>
      <c r="K12" s="124">
        <v>114197000</v>
      </c>
      <c r="L12" s="128">
        <v>0.7</v>
      </c>
      <c r="M12" s="129">
        <v>0.7</v>
      </c>
    </row>
    <row r="13" spans="1:13" ht="100.5" customHeight="1">
      <c r="A13" s="113" t="s">
        <v>146</v>
      </c>
      <c r="B13" s="124">
        <v>97568000</v>
      </c>
      <c r="C13" s="123">
        <v>97568000</v>
      </c>
      <c r="D13" s="124">
        <v>2000000</v>
      </c>
      <c r="E13" s="124">
        <v>95568000</v>
      </c>
      <c r="F13" s="123">
        <f t="shared" si="1"/>
        <v>97568000</v>
      </c>
      <c r="G13" s="123">
        <v>1320609</v>
      </c>
      <c r="H13" s="125">
        <f t="shared" si="0"/>
        <v>0.013535267710724828</v>
      </c>
      <c r="I13" s="126" t="s">
        <v>147</v>
      </c>
      <c r="J13" s="127" t="s">
        <v>148</v>
      </c>
      <c r="K13" s="124">
        <v>88360000</v>
      </c>
      <c r="L13" s="128">
        <v>0.35</v>
      </c>
      <c r="M13" s="129">
        <v>0.35</v>
      </c>
    </row>
    <row r="14" spans="1:13" ht="55.5" customHeight="1">
      <c r="A14" s="113" t="s">
        <v>149</v>
      </c>
      <c r="B14" s="124">
        <v>124656000</v>
      </c>
      <c r="C14" s="123">
        <v>63656000</v>
      </c>
      <c r="D14" s="124">
        <v>2000000</v>
      </c>
      <c r="E14" s="124">
        <v>61656000</v>
      </c>
      <c r="F14" s="123">
        <f t="shared" si="1"/>
        <v>63656000</v>
      </c>
      <c r="G14" s="123">
        <v>55506870</v>
      </c>
      <c r="H14" s="125">
        <f t="shared" si="0"/>
        <v>0.8719817456327762</v>
      </c>
      <c r="I14" s="130"/>
      <c r="J14" s="127" t="s">
        <v>150</v>
      </c>
      <c r="K14" s="124">
        <v>116000000</v>
      </c>
      <c r="L14" s="128">
        <v>0.85</v>
      </c>
      <c r="M14" s="129">
        <v>0.85</v>
      </c>
    </row>
    <row r="15" spans="1:13" ht="173.25" customHeight="1" thickBot="1">
      <c r="A15" s="132" t="s">
        <v>151</v>
      </c>
      <c r="B15" s="133">
        <v>52864000</v>
      </c>
      <c r="C15" s="134">
        <v>52864000</v>
      </c>
      <c r="D15" s="133">
        <v>2000000</v>
      </c>
      <c r="E15" s="133">
        <v>50864000</v>
      </c>
      <c r="F15" s="134">
        <f t="shared" si="1"/>
        <v>52864000</v>
      </c>
      <c r="G15" s="134">
        <v>30644334</v>
      </c>
      <c r="H15" s="135">
        <f>G15/F15</f>
        <v>0.579682468220339</v>
      </c>
      <c r="I15" s="136" t="s">
        <v>152</v>
      </c>
      <c r="J15" s="137" t="s">
        <v>153</v>
      </c>
      <c r="K15" s="134">
        <v>49100000</v>
      </c>
      <c r="L15" s="138">
        <v>0.7</v>
      </c>
      <c r="M15" s="139">
        <v>0.7</v>
      </c>
    </row>
    <row r="16" spans="1:13" ht="99" customHeight="1">
      <c r="A16" s="113" t="s">
        <v>154</v>
      </c>
      <c r="B16" s="124">
        <v>32944000</v>
      </c>
      <c r="C16" s="123">
        <v>32944000</v>
      </c>
      <c r="D16" s="124">
        <v>2000000</v>
      </c>
      <c r="E16" s="124">
        <v>30944000</v>
      </c>
      <c r="F16" s="123">
        <f t="shared" si="1"/>
        <v>32944000</v>
      </c>
      <c r="G16" s="123">
        <v>437385</v>
      </c>
      <c r="H16" s="125">
        <f>G16/F16</f>
        <v>0.0132766209324915</v>
      </c>
      <c r="I16" s="126" t="s">
        <v>155</v>
      </c>
      <c r="J16" s="127" t="s">
        <v>156</v>
      </c>
      <c r="K16" s="123">
        <v>45230000</v>
      </c>
      <c r="L16" s="128">
        <v>0.35</v>
      </c>
      <c r="M16" s="129">
        <v>0.35</v>
      </c>
    </row>
    <row r="17" spans="1:13" ht="111.75" customHeight="1">
      <c r="A17" s="113" t="s">
        <v>157</v>
      </c>
      <c r="B17" s="124">
        <v>43458000</v>
      </c>
      <c r="C17" s="123">
        <v>43458000</v>
      </c>
      <c r="D17" s="124">
        <v>2000000</v>
      </c>
      <c r="E17" s="124">
        <v>41458000</v>
      </c>
      <c r="F17" s="123">
        <f t="shared" si="1"/>
        <v>43458000</v>
      </c>
      <c r="G17" s="123">
        <v>947063</v>
      </c>
      <c r="H17" s="125">
        <f>G17/F17</f>
        <v>0.02179260435362879</v>
      </c>
      <c r="I17" s="126" t="s">
        <v>158</v>
      </c>
      <c r="J17" s="127" t="s">
        <v>159</v>
      </c>
      <c r="K17" s="123">
        <v>54200000</v>
      </c>
      <c r="L17" s="128">
        <v>0.35</v>
      </c>
      <c r="M17" s="129">
        <v>0.35</v>
      </c>
    </row>
    <row r="18" spans="1:13" ht="99" customHeight="1">
      <c r="A18" s="113" t="s">
        <v>160</v>
      </c>
      <c r="B18" s="124">
        <v>103270000</v>
      </c>
      <c r="C18" s="123">
        <v>70270000</v>
      </c>
      <c r="D18" s="124">
        <v>2000000</v>
      </c>
      <c r="E18" s="124">
        <v>68270000</v>
      </c>
      <c r="F18" s="123">
        <f>+D18+E18</f>
        <v>70270000</v>
      </c>
      <c r="G18" s="123">
        <v>1637393</v>
      </c>
      <c r="H18" s="125">
        <f>G18/F18</f>
        <v>0.0233014515440444</v>
      </c>
      <c r="I18" s="126" t="s">
        <v>161</v>
      </c>
      <c r="J18" s="127" t="s">
        <v>162</v>
      </c>
      <c r="K18" s="123">
        <v>93988000</v>
      </c>
      <c r="L18" s="128">
        <v>0.35</v>
      </c>
      <c r="M18" s="129">
        <v>0.35</v>
      </c>
    </row>
    <row r="19" spans="1:13" ht="109.5" customHeight="1">
      <c r="A19" s="113" t="s">
        <v>163</v>
      </c>
      <c r="B19" s="124">
        <v>52000000</v>
      </c>
      <c r="C19" s="123">
        <v>45000000</v>
      </c>
      <c r="D19" s="124">
        <v>5000000</v>
      </c>
      <c r="E19" s="124">
        <v>40000000</v>
      </c>
      <c r="F19" s="123">
        <f t="shared" si="1"/>
        <v>45000000</v>
      </c>
      <c r="G19" s="123">
        <v>2087881</v>
      </c>
      <c r="H19" s="125">
        <f>G19/F19</f>
        <v>0.046397355555555554</v>
      </c>
      <c r="I19" s="126" t="s">
        <v>161</v>
      </c>
      <c r="J19" s="127" t="s">
        <v>164</v>
      </c>
      <c r="K19" s="123">
        <v>168198800</v>
      </c>
      <c r="L19" s="128">
        <v>0.35</v>
      </c>
      <c r="M19" s="129">
        <v>0.35</v>
      </c>
    </row>
    <row r="20" spans="1:13" ht="76.5" customHeight="1">
      <c r="A20" s="140" t="s">
        <v>167</v>
      </c>
      <c r="B20" s="124">
        <v>134000000</v>
      </c>
      <c r="C20" s="123">
        <v>134000000</v>
      </c>
      <c r="D20" s="124">
        <v>16028842</v>
      </c>
      <c r="E20" s="124"/>
      <c r="F20" s="123">
        <f>D20+E20</f>
        <v>16028842</v>
      </c>
      <c r="G20" s="123">
        <v>16028842</v>
      </c>
      <c r="H20" s="125">
        <f>G20/F20</f>
        <v>1</v>
      </c>
      <c r="I20" s="126"/>
      <c r="J20" s="127" t="s">
        <v>63</v>
      </c>
      <c r="K20" s="123">
        <v>131751332</v>
      </c>
      <c r="L20" s="128">
        <v>1</v>
      </c>
      <c r="M20" s="129">
        <v>1</v>
      </c>
    </row>
    <row r="21" spans="1:13" ht="187.5" customHeight="1" thickBot="1">
      <c r="A21" s="132" t="s">
        <v>165</v>
      </c>
      <c r="B21" s="133">
        <v>150000000</v>
      </c>
      <c r="C21" s="134">
        <v>150000000</v>
      </c>
      <c r="D21" s="133">
        <v>89875331</v>
      </c>
      <c r="E21" s="133">
        <v>60000000</v>
      </c>
      <c r="F21" s="134">
        <f>D21+E21</f>
        <v>149875331</v>
      </c>
      <c r="G21" s="134">
        <v>2429162</v>
      </c>
      <c r="H21" s="135">
        <v>0.0162</v>
      </c>
      <c r="I21" s="136" t="s">
        <v>166</v>
      </c>
      <c r="J21" s="137"/>
      <c r="K21" s="134"/>
      <c r="L21" s="138">
        <v>0.286</v>
      </c>
      <c r="M21" s="139">
        <v>0.286</v>
      </c>
    </row>
  </sheetData>
  <mergeCells count="14">
    <mergeCell ref="A4:A5"/>
    <mergeCell ref="B4:B5"/>
    <mergeCell ref="C4:C5"/>
    <mergeCell ref="D4:F4"/>
    <mergeCell ref="L4:L5"/>
    <mergeCell ref="M4:M5"/>
    <mergeCell ref="G4:G5"/>
    <mergeCell ref="K4:K5"/>
    <mergeCell ref="H4:H5"/>
    <mergeCell ref="I4:I5"/>
    <mergeCell ref="J4:J5"/>
    <mergeCell ref="A1:M1"/>
    <mergeCell ref="A2:M2"/>
    <mergeCell ref="F3:G3"/>
  </mergeCells>
  <printOptions horizontalCentered="1"/>
  <pageMargins left="0.15748031496062992" right="0.15748031496062992" top="0.35433070866141736" bottom="0.2755905511811024" header="0.3937007874015748" footer="0.196850393700787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2009-05-04T03:41:31Z</cp:lastPrinted>
  <dcterms:created xsi:type="dcterms:W3CDTF">2007-01-03T02:02:30Z</dcterms:created>
  <dcterms:modified xsi:type="dcterms:W3CDTF">2009-05-04T03:41:48Z</dcterms:modified>
  <cp:category/>
  <cp:version/>
  <cp:contentType/>
  <cp:contentStatus/>
</cp:coreProperties>
</file>