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715" activeTab="0"/>
  </bookViews>
  <sheets>
    <sheet name="約僱-印領清冊" sheetId="1" r:id="rId1"/>
    <sheet name="分攤表" sheetId="2" r:id="rId2"/>
    <sheet name="約僱-考績獎金" sheetId="3" r:id="rId3"/>
    <sheet name="約僱-年終獎金" sheetId="4" r:id="rId4"/>
    <sheet name="(約雇標準)" sheetId="5" r:id="rId5"/>
    <sheet name="(公付勞健保)" sheetId="6" r:id="rId6"/>
  </sheets>
  <definedNames>
    <definedName name="_xlnm.Print_Area" localSheetId="5">'(公付勞健保)'!$A$1:$G$37</definedName>
    <definedName name="_xlnm.Print_Area" localSheetId="1">'分攤表'!$A$1:$Q$27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業務計畫</t>
        </r>
      </text>
    </comment>
    <comment ref="E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工作計畫</t>
        </r>
      </text>
    </comment>
    <comment ref="C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處名或基金名稱</t>
        </r>
      </text>
    </comment>
    <comment ref="E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科名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處名或基金名稱</t>
        </r>
      </text>
    </comment>
    <comment ref="E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科名</t>
        </r>
      </text>
    </comment>
    <comment ref="C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業務計畫</t>
        </r>
      </text>
    </comment>
    <comment ref="E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工作計畫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處名或基金名稱</t>
        </r>
      </text>
    </comment>
    <comment ref="E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科名</t>
        </r>
      </text>
    </comment>
    <comment ref="C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業務計畫</t>
        </r>
      </text>
    </comment>
    <comment ref="E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工作計畫</t>
        </r>
      </text>
    </comment>
  </commentList>
</comments>
</file>

<file path=xl/sharedStrings.xml><?xml version="1.0" encoding="utf-8"?>
<sst xmlns="http://schemas.openxmlformats.org/spreadsheetml/2006/main" count="265" uniqueCount="200">
  <si>
    <t>簽名或蓋章</t>
  </si>
  <si>
    <t xml:space="preserve"> 處(科別)：</t>
  </si>
  <si>
    <t>經費科目：</t>
  </si>
  <si>
    <r>
      <t>合計</t>
    </r>
    <r>
      <rPr>
        <b/>
        <sz val="10"/>
        <rFont val="Times New Roman"/>
        <family val="1"/>
      </rPr>
      <t>C+D+E=2</t>
    </r>
  </si>
  <si>
    <r>
      <t xml:space="preserve">  </t>
    </r>
    <r>
      <rPr>
        <b/>
        <sz val="14"/>
        <rFont val="標楷體"/>
        <family val="4"/>
      </rPr>
      <t>敬會 行政處(庶務科)</t>
    </r>
  </si>
  <si>
    <t>備註：</t>
  </si>
  <si>
    <r>
      <t>公提離職儲金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E</t>
    </r>
  </si>
  <si>
    <r>
      <t>備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註</t>
    </r>
  </si>
  <si>
    <r>
      <t>本月薪資</t>
    </r>
    <r>
      <rPr>
        <b/>
        <sz val="12"/>
        <rFont val="Times New Roman"/>
        <family val="1"/>
      </rPr>
      <t xml:space="preserve">    A-B=1</t>
    </r>
  </si>
  <si>
    <r>
      <t>自提離職儲金</t>
    </r>
    <r>
      <rPr>
        <b/>
        <sz val="10"/>
        <rFont val="Times New Roman"/>
        <family val="1"/>
      </rPr>
      <t xml:space="preserve">      </t>
    </r>
    <r>
      <rPr>
        <b/>
        <sz val="10"/>
        <rFont val="新細明體"/>
        <family val="1"/>
      </rPr>
      <t>H</t>
    </r>
  </si>
  <si>
    <t>單位：元</t>
  </si>
  <si>
    <t>年俸標準</t>
  </si>
  <si>
    <t xml:space="preserve">  </t>
  </si>
  <si>
    <r>
      <t>新竹縣政府約聘僱人員年薪俸編列標準表</t>
    </r>
    <r>
      <rPr>
        <b/>
        <u val="single"/>
        <sz val="14"/>
        <rFont val="新細明體"/>
        <family val="1"/>
      </rPr>
      <t>(99.10.21)</t>
    </r>
  </si>
  <si>
    <t>職
稱</t>
  </si>
  <si>
    <t>職
等</t>
  </si>
  <si>
    <t>月俸標準</t>
  </si>
  <si>
    <t>報酬俸點</t>
  </si>
  <si>
    <t>點數</t>
  </si>
  <si>
    <t>月俸額</t>
  </si>
  <si>
    <t>待遇</t>
  </si>
  <si>
    <t>年終獎金</t>
  </si>
  <si>
    <t>保險費</t>
  </si>
  <si>
    <t>休假補助</t>
  </si>
  <si>
    <t>離職儲金</t>
  </si>
  <si>
    <t>合計</t>
  </si>
  <si>
    <r>
      <t xml:space="preserve">年俸額
</t>
    </r>
    <r>
      <rPr>
        <b/>
        <sz val="8"/>
        <rFont val="新細明體"/>
        <family val="1"/>
      </rPr>
      <t>（年俸額</t>
    </r>
    <r>
      <rPr>
        <b/>
        <sz val="8"/>
        <rFont val="Times New Roman"/>
        <family val="1"/>
      </rPr>
      <t>*12</t>
    </r>
    <r>
      <rPr>
        <b/>
        <sz val="8"/>
        <rFont val="新細明體"/>
        <family val="1"/>
      </rPr>
      <t>）</t>
    </r>
  </si>
  <si>
    <t>差額</t>
  </si>
  <si>
    <t>年俸額合計</t>
  </si>
  <si>
    <t>勞保費</t>
  </si>
  <si>
    <t>健保費</t>
  </si>
  <si>
    <t>保險費合計</t>
  </si>
  <si>
    <t>約
聘</t>
  </si>
  <si>
    <t>八等</t>
  </si>
  <si>
    <t>七等</t>
  </si>
  <si>
    <t>六等</t>
  </si>
  <si>
    <t>約
僱</t>
  </si>
  <si>
    <t>五等</t>
  </si>
  <si>
    <t>四等</t>
  </si>
  <si>
    <t>三等</t>
  </si>
  <si>
    <t>二等</t>
  </si>
  <si>
    <t>一等</t>
  </si>
  <si>
    <t>工友、司機、技工年俸標準表</t>
  </si>
  <si>
    <t>專業加給</t>
  </si>
  <si>
    <t>工餉</t>
  </si>
  <si>
    <t>年俸標準</t>
  </si>
  <si>
    <t>每月勞保額</t>
  </si>
  <si>
    <t>每月健保額</t>
  </si>
  <si>
    <t>年俸額</t>
  </si>
  <si>
    <t>年勞保額</t>
  </si>
  <si>
    <t>年健保額</t>
  </si>
  <si>
    <t>工友</t>
  </si>
  <si>
    <t>技工</t>
  </si>
  <si>
    <t>司機</t>
  </si>
  <si>
    <t xml:space="preserve"> 身分證字號</t>
  </si>
  <si>
    <r>
      <t>姓</t>
    </r>
    <r>
      <rPr>
        <b/>
        <sz val="12"/>
        <rFont val="新細明體"/>
        <family val="1"/>
      </rPr>
      <t>名</t>
    </r>
  </si>
  <si>
    <t xml:space="preserve">新竹縣政府 約聘僱人員 薪資印領清冊 </t>
  </si>
  <si>
    <r>
      <t>100</t>
    </r>
    <r>
      <rPr>
        <b/>
        <sz val="16"/>
        <rFont val="新細明體"/>
        <family val="1"/>
      </rPr>
      <t>年度勞健保公付編列標準</t>
    </r>
  </si>
  <si>
    <t>級數</t>
  </si>
  <si>
    <t>投保薪資</t>
  </si>
  <si>
    <t>勞工保險機關負擔</t>
  </si>
  <si>
    <t>全民健保
機關負擔</t>
  </si>
  <si>
    <t>勞保公付</t>
  </si>
  <si>
    <t>職業災害</t>
  </si>
  <si>
    <t>合計</t>
  </si>
  <si>
    <r>
      <t>1.</t>
    </r>
    <r>
      <rPr>
        <sz val="11"/>
        <rFont val="新細明體"/>
        <family val="1"/>
      </rPr>
      <t>本表勞保公付費率以</t>
    </r>
    <r>
      <rPr>
        <sz val="11"/>
        <rFont val="Times New Roman"/>
        <family val="1"/>
      </rPr>
      <t>7.5%</t>
    </r>
    <r>
      <rPr>
        <sz val="11"/>
        <rFont val="新細明體"/>
        <family val="1"/>
      </rPr>
      <t>計算，其中被保險人負擔</t>
    </r>
    <r>
      <rPr>
        <sz val="11"/>
        <rFont val="Times New Roman"/>
        <family val="1"/>
      </rPr>
      <t>20%</t>
    </r>
    <r>
      <rPr>
        <sz val="11"/>
        <rFont val="新細明體"/>
        <family val="1"/>
      </rPr>
      <t>，投保單位負擔</t>
    </r>
    <r>
      <rPr>
        <sz val="11"/>
        <rFont val="Times New Roman"/>
        <family val="1"/>
      </rPr>
      <t>70%</t>
    </r>
    <r>
      <rPr>
        <sz val="11"/>
        <rFont val="新細明體"/>
        <family val="1"/>
      </rPr>
      <t>，政府負擔</t>
    </r>
    <r>
      <rPr>
        <sz val="11"/>
        <rFont val="Times New Roman"/>
        <family val="1"/>
      </rPr>
      <t>10%</t>
    </r>
  </si>
  <si>
    <r>
      <t>2.</t>
    </r>
    <r>
      <rPr>
        <sz val="11"/>
        <rFont val="新細明體"/>
        <family val="1"/>
      </rPr>
      <t>職災費率</t>
    </r>
    <r>
      <rPr>
        <sz val="11"/>
        <rFont val="Times New Roman"/>
        <family val="1"/>
      </rPr>
      <t>0.13%</t>
    </r>
  </si>
  <si>
    <t>對應俸點</t>
  </si>
  <si>
    <t>俸點</t>
  </si>
  <si>
    <t>勞保</t>
  </si>
  <si>
    <t>健保</t>
  </si>
  <si>
    <r>
      <t>月俸</t>
    </r>
    <r>
      <rPr>
        <b/>
        <sz val="10"/>
        <rFont val="Times New Roman"/>
        <family val="1"/>
      </rPr>
      <t>*0.12*0.5</t>
    </r>
    <r>
      <rPr>
        <b/>
        <sz val="10"/>
        <rFont val="新細明體"/>
        <family val="1"/>
      </rPr>
      <t>離職儲金</t>
    </r>
    <r>
      <rPr>
        <b/>
        <sz val="10"/>
        <rFont val="Times New Roman"/>
        <family val="1"/>
      </rPr>
      <t xml:space="preserve"> </t>
    </r>
  </si>
  <si>
    <t>眷口數</t>
  </si>
  <si>
    <t>合  計</t>
  </si>
  <si>
    <t>本單所屬年度月份</t>
  </si>
  <si>
    <t>金額</t>
  </si>
  <si>
    <t>說明</t>
  </si>
  <si>
    <t>附註</t>
  </si>
  <si>
    <t>編號</t>
  </si>
  <si>
    <t>業務計劃</t>
  </si>
  <si>
    <t>工作計劃</t>
  </si>
  <si>
    <t>用途別科目</t>
  </si>
  <si>
    <t>合計新台幣</t>
  </si>
  <si>
    <t>元整</t>
  </si>
  <si>
    <t>使用說明：本表請置於相關支出憑證第一頁併同黏貼核章。</t>
  </si>
  <si>
    <t>退休離職儲金</t>
  </si>
  <si>
    <t xml:space="preserve">  99年10月   </t>
  </si>
  <si>
    <r>
      <t>支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出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科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目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分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攤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表</t>
    </r>
  </si>
  <si>
    <t>約聘僱人員待遇</t>
  </si>
  <si>
    <t>勞保費</t>
  </si>
  <si>
    <t>健保費</t>
  </si>
  <si>
    <t>科      目</t>
  </si>
  <si>
    <t>(公付)</t>
  </si>
  <si>
    <t>1/4</t>
  </si>
  <si>
    <t>婦幼科</t>
  </si>
  <si>
    <r>
      <t xml:space="preserve">  </t>
    </r>
    <r>
      <rPr>
        <b/>
        <sz val="14"/>
        <rFont val="標楷體"/>
        <family val="4"/>
      </rPr>
      <t>業務單位</t>
    </r>
    <r>
      <rPr>
        <b/>
        <sz val="14"/>
        <rFont val="Times New Roman"/>
        <family val="1"/>
      </rPr>
      <t xml:space="preserve"> :</t>
    </r>
  </si>
  <si>
    <t>婦女福利工作</t>
  </si>
  <si>
    <r>
      <t>本單支出編號</t>
    </r>
    <r>
      <rPr>
        <sz val="10"/>
        <rFont val="Times New Roman"/>
        <family val="1"/>
      </rPr>
      <t xml:space="preserve"> 3.</t>
    </r>
    <r>
      <rPr>
        <sz val="10"/>
        <rFont val="標楷體"/>
        <family val="4"/>
      </rPr>
      <t>金額</t>
    </r>
  </si>
  <si>
    <r>
      <t xml:space="preserve">核定薪資
</t>
    </r>
    <r>
      <rPr>
        <b/>
        <sz val="12"/>
        <rFont val="Times New Roman"/>
        <family val="1"/>
      </rPr>
      <t>A</t>
    </r>
  </si>
  <si>
    <r>
      <t xml:space="preserve">請假扣款
</t>
    </r>
    <r>
      <rPr>
        <b/>
        <sz val="12"/>
        <rFont val="Times New Roman"/>
        <family val="1"/>
      </rPr>
      <t>B</t>
    </r>
  </si>
  <si>
    <r>
      <t>原始憑證黏貼於編號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</rPr>
      <t xml:space="preserve">。
</t>
    </r>
  </si>
  <si>
    <t>3/4</t>
  </si>
  <si>
    <t>本單所屬年度月份</t>
  </si>
  <si>
    <t>元整</t>
  </si>
  <si>
    <r>
      <t>本單支出編號</t>
    </r>
    <r>
      <rPr>
        <sz val="10"/>
        <rFont val="Times New Roman"/>
        <family val="1"/>
      </rPr>
      <t xml:space="preserve"> 4.</t>
    </r>
    <r>
      <rPr>
        <sz val="10"/>
        <rFont val="標楷體"/>
        <family val="4"/>
      </rPr>
      <t>金額</t>
    </r>
  </si>
  <si>
    <t>科      目</t>
  </si>
  <si>
    <t>金額</t>
  </si>
  <si>
    <t>說明</t>
  </si>
  <si>
    <t>附註</t>
  </si>
  <si>
    <t>編號</t>
  </si>
  <si>
    <t>業務計劃</t>
  </si>
  <si>
    <t>工作計劃</t>
  </si>
  <si>
    <t>用途別科目</t>
  </si>
  <si>
    <t>約聘僱人員待遇</t>
  </si>
  <si>
    <r>
      <t>原始憑證黏貼於編號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 xml:space="preserve">。
</t>
    </r>
  </si>
  <si>
    <t>勞保費</t>
  </si>
  <si>
    <t>(公付)</t>
  </si>
  <si>
    <t>健保費</t>
  </si>
  <si>
    <t>退休離職儲金</t>
  </si>
  <si>
    <t>合計新台幣</t>
  </si>
  <si>
    <t>使用說明：本表請置於相關支出憑證第一頁併同黏貼核章。</t>
  </si>
  <si>
    <t>2/4</t>
  </si>
  <si>
    <t>4/4</t>
  </si>
  <si>
    <r>
      <t>本單支出編號</t>
    </r>
    <r>
      <rPr>
        <sz val="10"/>
        <rFont val="Times New Roman"/>
        <family val="1"/>
      </rPr>
      <t xml:space="preserve"> 1.</t>
    </r>
    <r>
      <rPr>
        <sz val="10"/>
        <rFont val="標楷體"/>
        <family val="4"/>
      </rPr>
      <t>金額</t>
    </r>
  </si>
  <si>
    <r>
      <t>本單支出編號</t>
    </r>
    <r>
      <rPr>
        <sz val="10"/>
        <rFont val="Times New Roman"/>
        <family val="1"/>
      </rPr>
      <t xml:space="preserve"> 2.</t>
    </r>
    <r>
      <rPr>
        <sz val="10"/>
        <rFont val="標楷體"/>
        <family val="4"/>
      </rPr>
      <t>金額</t>
    </r>
  </si>
  <si>
    <t>增減異動(詳備註)
4</t>
  </si>
  <si>
    <r>
      <t xml:space="preserve">  </t>
    </r>
    <r>
      <rPr>
        <b/>
        <sz val="14"/>
        <rFont val="標楷體"/>
        <family val="4"/>
      </rPr>
      <t>敬會 人事處</t>
    </r>
  </si>
  <si>
    <r>
      <t>(</t>
    </r>
    <r>
      <rPr>
        <b/>
        <sz val="10"/>
        <rFont val="細明體"/>
        <family val="3"/>
      </rPr>
      <t>承辦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</si>
  <si>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細明體"/>
        <family val="3"/>
      </rPr>
      <t>科長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</si>
  <si>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細明體"/>
        <family val="3"/>
      </rPr>
      <t>處長</t>
    </r>
    <r>
      <rPr>
        <b/>
        <sz val="10"/>
        <rFont val="Times New Roman"/>
        <family val="1"/>
      </rPr>
      <t>)</t>
    </r>
  </si>
  <si>
    <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計</t>
    </r>
    <r>
      <rPr>
        <b/>
        <sz val="10"/>
        <rFont val="Times New Roman"/>
        <family val="1"/>
      </rPr>
      <t>F+G+H =3</t>
    </r>
  </si>
  <si>
    <t xml:space="preserve"> 處(科別)：</t>
  </si>
  <si>
    <t>經費科目：</t>
  </si>
  <si>
    <t>編號</t>
  </si>
  <si>
    <r>
      <t>姓</t>
    </r>
    <r>
      <rPr>
        <b/>
        <sz val="12"/>
        <rFont val="新細明體"/>
        <family val="1"/>
      </rPr>
      <t>名</t>
    </r>
  </si>
  <si>
    <t xml:space="preserve"> 身分證字號</t>
  </si>
  <si>
    <t>俸點</t>
  </si>
  <si>
    <t>合  計</t>
  </si>
  <si>
    <t>敬會 財政處(支付科)</t>
  </si>
  <si>
    <t xml:space="preserve">新竹縣政府 約聘僱人員 年終獎金印領清冊 </t>
  </si>
  <si>
    <t>代扣所得稅
2</t>
  </si>
  <si>
    <t>增減異動
(詳備註)
3</t>
  </si>
  <si>
    <r>
      <t>實</t>
    </r>
    <r>
      <rPr>
        <b/>
        <sz val="14"/>
        <rFont val="新細明體"/>
        <family val="1"/>
      </rPr>
      <t>領金額      1-2+3</t>
    </r>
  </si>
  <si>
    <t>敬會 財政處(支付科)</t>
  </si>
  <si>
    <t xml:space="preserve">新竹縣政府 約聘僱人員 考績獎金印領清冊 </t>
  </si>
  <si>
    <t>月薪
A</t>
  </si>
  <si>
    <t>獎金
月數
B</t>
  </si>
  <si>
    <t>獎金數額
A*B=C</t>
  </si>
  <si>
    <r>
      <t xml:space="preserve">核定獎金
</t>
    </r>
    <r>
      <rPr>
        <b/>
        <sz val="12"/>
        <rFont val="Times New Roman"/>
        <family val="1"/>
      </rPr>
      <t xml:space="preserve">  C*D=1</t>
    </r>
  </si>
  <si>
    <r>
      <t>請示單</t>
    </r>
    <r>
      <rPr>
        <b/>
        <sz val="14"/>
        <rFont val="標楷體"/>
        <family val="4"/>
      </rPr>
      <t>連同、付款憑單、科目清單、受款人清單送主計處審核。如為代辦經費及基金預算則以相關預算科目支用。</t>
    </r>
  </si>
  <si>
    <t xml:space="preserve">勞保費(含職災)   </t>
  </si>
  <si>
    <r>
      <t>健保費</t>
    </r>
    <r>
      <rPr>
        <b/>
        <sz val="10"/>
        <rFont val="Times New Roman"/>
        <family val="1"/>
      </rPr>
      <t xml:space="preserve">   </t>
    </r>
  </si>
  <si>
    <t>社會處</t>
  </si>
  <si>
    <t>社政業務</t>
  </si>
  <si>
    <t>小計</t>
  </si>
  <si>
    <t>離職儲金合計</t>
  </si>
  <si>
    <r>
      <t>一、本月薪資與雇主負擔保險費及公提離職儲金應</t>
    </r>
    <r>
      <rPr>
        <b/>
        <sz val="14"/>
        <color indexed="10"/>
        <rFont val="標楷體"/>
        <family val="4"/>
      </rPr>
      <t>分別成立動支請示單</t>
    </r>
    <r>
      <rPr>
        <b/>
        <sz val="14"/>
        <rFont val="標楷體"/>
        <family val="4"/>
      </rPr>
      <t>，本清冊(一張)及分攤表列印核章後黏貼於薪資動支請示單上，</t>
    </r>
    <r>
      <rPr>
        <b/>
        <sz val="14"/>
        <color indexed="10"/>
        <rFont val="標楷體"/>
        <family val="4"/>
      </rPr>
      <t>另三聯分攤表分別黏貼於其他動支請示單上</t>
    </r>
    <r>
      <rPr>
        <b/>
        <sz val="14"/>
        <rFont val="標楷體"/>
        <family val="4"/>
      </rPr>
      <t>，連同動支請示單（四張）、付款憑單、科目清單、受款人清單送主計處審核。如為代辦經費及基金預算則以相關預算科目支用。</t>
    </r>
  </si>
  <si>
    <r>
      <t>二、雇主負擔勞健保費支用科目為：人事費-</t>
    </r>
    <r>
      <rPr>
        <b/>
        <sz val="14"/>
        <color indexed="10"/>
        <rFont val="標楷體"/>
        <family val="4"/>
      </rPr>
      <t>保險費-勞保保險給付（健保）</t>
    </r>
    <r>
      <rPr>
        <b/>
        <sz val="14"/>
        <rFont val="標楷體"/>
        <family val="4"/>
      </rPr>
      <t>，公提離職儲金科目為：人事費-</t>
    </r>
    <r>
      <rPr>
        <b/>
        <sz val="14"/>
        <color indexed="10"/>
        <rFont val="標楷體"/>
        <family val="4"/>
      </rPr>
      <t>退休離職儲金-約聘僱人員提撥金</t>
    </r>
    <r>
      <rPr>
        <b/>
        <sz val="14"/>
        <rFont val="標楷體"/>
        <family val="4"/>
      </rPr>
      <t>。代辦經費及基金則以其編列科目支用。雇主負擔保費部分其受款人與自付相同，公、自提離職儲金受款人不變。</t>
    </r>
  </si>
  <si>
    <t>應付合計
(1+2)</t>
  </si>
  <si>
    <t>實領金額
(1-3+4)</t>
  </si>
  <si>
    <t>繳代收款-合計</t>
  </si>
  <si>
    <t>僱主負擔部分</t>
  </si>
  <si>
    <t>個人負擔部分</t>
  </si>
  <si>
    <t>承辦</t>
  </si>
  <si>
    <t>科長</t>
  </si>
  <si>
    <t>處長</t>
  </si>
  <si>
    <t xml:space="preserve"> 處(科別)：</t>
  </si>
  <si>
    <t xml:space="preserve">  99年10月   </t>
  </si>
  <si>
    <t>經費科目：</t>
  </si>
  <si>
    <t>編號</t>
  </si>
  <si>
    <r>
      <t>姓</t>
    </r>
    <r>
      <rPr>
        <b/>
        <sz val="12"/>
        <rFont val="新細明體"/>
        <family val="1"/>
      </rPr>
      <t>名</t>
    </r>
  </si>
  <si>
    <t xml:space="preserve"> 身分證字號</t>
  </si>
  <si>
    <t>俸點</t>
  </si>
  <si>
    <t>月薪
A</t>
  </si>
  <si>
    <t>獎金
月數
B</t>
  </si>
  <si>
    <t>獎金數額
A*B=C</t>
  </si>
  <si>
    <t>代扣所得稅
2</t>
  </si>
  <si>
    <t>增減異動
(詳備註)
3</t>
  </si>
  <si>
    <r>
      <t>實</t>
    </r>
    <r>
      <rPr>
        <b/>
        <sz val="14"/>
        <rFont val="新細明體"/>
        <family val="1"/>
      </rPr>
      <t>領金額      1-2+3</t>
    </r>
  </si>
  <si>
    <t>簽名或蓋章</t>
  </si>
  <si>
    <r>
      <t>備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註</t>
    </r>
  </si>
  <si>
    <t>合  計</t>
  </si>
  <si>
    <r>
      <t xml:space="preserve">  </t>
    </r>
    <r>
      <rPr>
        <b/>
        <sz val="14"/>
        <rFont val="標楷體"/>
        <family val="4"/>
      </rPr>
      <t>業務單位</t>
    </r>
    <r>
      <rPr>
        <b/>
        <sz val="14"/>
        <rFont val="Times New Roman"/>
        <family val="1"/>
      </rPr>
      <t xml:space="preserve"> :</t>
    </r>
  </si>
  <si>
    <r>
      <t xml:space="preserve">  </t>
    </r>
    <r>
      <rPr>
        <b/>
        <sz val="14"/>
        <rFont val="標楷體"/>
        <family val="4"/>
      </rPr>
      <t>敬會 人事處</t>
    </r>
  </si>
  <si>
    <r>
      <t xml:space="preserve">  </t>
    </r>
    <r>
      <rPr>
        <b/>
        <sz val="14"/>
        <rFont val="標楷體"/>
        <family val="4"/>
      </rPr>
      <t>敬會 行政處(庶務科)</t>
    </r>
  </si>
  <si>
    <t>敬會 財政處(支付科)</t>
  </si>
  <si>
    <t>承辦</t>
  </si>
  <si>
    <t>科長</t>
  </si>
  <si>
    <t>處長</t>
  </si>
  <si>
    <t>備註：</t>
  </si>
  <si>
    <r>
      <t>請示單</t>
    </r>
    <r>
      <rPr>
        <b/>
        <sz val="14"/>
        <rFont val="標楷體"/>
        <family val="4"/>
      </rPr>
      <t>連同、付款憑單、科目清單、受款人清單送主計處審核。如為代辦經費及基金預算則以相關預算科目支用。</t>
    </r>
  </si>
  <si>
    <t>年</t>
  </si>
  <si>
    <t>月</t>
  </si>
  <si>
    <t>編號
例:
A-057</t>
  </si>
  <si>
    <r>
      <t>勞保費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含職災</t>
    </r>
    <r>
      <rPr>
        <b/>
        <sz val="10"/>
        <rFont val="Times New Roman"/>
        <family val="1"/>
      </rPr>
      <t>)
C</t>
    </r>
  </si>
  <si>
    <t>健保費
D</t>
  </si>
  <si>
    <t>勞保費(含職災)   F</t>
  </si>
  <si>
    <r>
      <t>健保費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G</t>
    </r>
  </si>
  <si>
    <t>A-021</t>
  </si>
  <si>
    <t>在職月數
( 1- 12 )
D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</si>
</sst>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&quot;$&quot;#,##0.00_);[Red]\(&quot;$&quot;#,##0.00\)"/>
    <numFmt numFmtId="178" formatCode="#,##0_);\(#,##0\)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_);[Red]\(&quot;$&quot;#,##0.0\)"/>
    <numFmt numFmtId="184" formatCode="&quot;$&quot;#,##0_);[Red]\(&quot;$&quot;#,##0\)"/>
    <numFmt numFmtId="185" formatCode="#,##0.00;[Red]#,##0.00"/>
    <numFmt numFmtId="186" formatCode="#,##0.0;[Red]#,##0.0"/>
    <numFmt numFmtId="187" formatCode="&quot;NT$&quot;#,##0;\-&quot;NT$&quot;#,##0"/>
    <numFmt numFmtId="188" formatCode="&quot;NT$&quot;#,##0;[Red]\-&quot;NT$&quot;#,##0"/>
    <numFmt numFmtId="189" formatCode="&quot;NT$&quot;#,##0.00;\-&quot;NT$&quot;#,##0.00"/>
    <numFmt numFmtId="190" formatCode="&quot;NT$&quot;#,##0.00;[Red]\-&quot;NT$&quot;#,##0.00"/>
    <numFmt numFmtId="191" formatCode="_-&quot;NT$&quot;* #,##0_-;\-&quot;NT$&quot;* #,##0_-;_-&quot;NT$&quot;* &quot;-&quot;_-;_-@_-"/>
    <numFmt numFmtId="192" formatCode="_-&quot;NT$&quot;* #,##0.00_-;\-&quot;NT$&quot;* #,##0.00_-;_-&quot;NT$&quot;* &quot;-&quot;??_-;_-@_-"/>
    <numFmt numFmtId="193" formatCode="0.0"/>
    <numFmt numFmtId="194" formatCode="_-* #,##0.0_-;\-* #,##0.0_-;_-* &quot;-&quot;??_-;_-@_-"/>
    <numFmt numFmtId="195" formatCode="_-* #,##0_-;\-* #,##0_-;_-* &quot;-&quot;??_-;_-@_-"/>
    <numFmt numFmtId="196" formatCode="0.0000"/>
    <numFmt numFmtId="197" formatCode="0.000"/>
    <numFmt numFmtId="198" formatCode="#,##0_ "/>
    <numFmt numFmtId="199" formatCode="#,##0.00_ "/>
    <numFmt numFmtId="200" formatCode="#,##0_ ;[Red]\-#,##0\ "/>
    <numFmt numFmtId="201" formatCode="_-* #,##0.0000_-;\-* #,##0.0000_-;_-* &quot;-&quot;????_-;_-@_-"/>
    <numFmt numFmtId="202" formatCode="_-* #,##0.0_-;\-* #,##0.0_-;_-* &quot;-&quot;?_-;_-@_-"/>
    <numFmt numFmtId="203" formatCode="_-* #,##0.000_-;\-* #,##0.000_-;_-* &quot;-&quot;??_-;_-@_-"/>
    <numFmt numFmtId="204" formatCode="#,##0_);[Red]\(#,##0\)"/>
    <numFmt numFmtId="205" formatCode="[DBNum2][$-404]General"/>
    <numFmt numFmtId="206" formatCode="&quot;NT$&quot;#,##0.00"/>
    <numFmt numFmtId="207" formatCode="&quot;$&quot;#,##0_);\(&quot;$&quot;#,##0\)"/>
    <numFmt numFmtId="208" formatCode="&quot;$&quot;#,##0.00_);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_(* #,##0.0_);_(* \(#,##0.0\);_(* &quot;-&quot;_);_(@_)"/>
    <numFmt numFmtId="214" formatCode="_-[$$-404]* #,##0_-;\-[$$-404]* #,##0_-;_-[$$-404]* &quot;-&quot;_-;_-@_-"/>
    <numFmt numFmtId="215" formatCode="m&quot;月&quot;d&quot;日&quot;"/>
    <numFmt numFmtId="216" formatCode="#,##0.0_ "/>
    <numFmt numFmtId="217" formatCode="_-&quot;$&quot;* #,##0.0_-;\-&quot;$&quot;* #,##0.0_-;_-&quot;$&quot;* &quot;-&quot;?_-;_-@_-"/>
    <numFmt numFmtId="218" formatCode="_-&quot;NT$&quot;* #,##0.0_ ;_-&quot;NT$&quot;* \-#,##0.0\ ;_-&quot;NT$&quot;* &quot;-&quot;?_ ;_-@_ "/>
    <numFmt numFmtId="219" formatCode="_-&quot;NT$&quot;* #,##0_ ;_-&quot;NT$&quot;* \-#,##0\ ;_-&quot;NT$&quot;* &quot;-&quot;?_ ;_-@_ "/>
    <numFmt numFmtId="220" formatCode="[DBNum1][$-404]ggge&quot;年&quot;m&quot;月&quot;d&quot;日&quot;"/>
    <numFmt numFmtId="221" formatCode="0.00_ "/>
    <numFmt numFmtId="222" formatCode="[DBNum1][$-404]General"/>
    <numFmt numFmtId="223" formatCode="#,##0.000_ "/>
    <numFmt numFmtId="224" formatCode="#,##0.0000_ "/>
    <numFmt numFmtId="225" formatCode="0_);[Red]\(0\)"/>
  </numFmts>
  <fonts count="37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6"/>
      <name val="新細明體"/>
      <family val="1"/>
    </font>
    <font>
      <b/>
      <sz val="16"/>
      <name val="Times New Roman"/>
      <family val="1"/>
    </font>
    <font>
      <b/>
      <sz val="11"/>
      <name val="新細明體"/>
      <family val="1"/>
    </font>
    <font>
      <b/>
      <u val="single"/>
      <sz val="14"/>
      <name val="新細明體"/>
      <family val="1"/>
    </font>
    <font>
      <b/>
      <sz val="8"/>
      <name val="新細明體"/>
      <family val="1"/>
    </font>
    <font>
      <b/>
      <sz val="8"/>
      <name val="Times New Roman"/>
      <family val="1"/>
    </font>
    <font>
      <sz val="12"/>
      <name val="標楷體"/>
      <family val="4"/>
    </font>
    <font>
      <b/>
      <sz val="16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9"/>
      <name val="標楷體"/>
      <family val="4"/>
    </font>
    <font>
      <sz val="12"/>
      <name val="Times New Roman"/>
      <family val="1"/>
    </font>
    <font>
      <b/>
      <sz val="9"/>
      <name val="新細明體"/>
      <family val="1"/>
    </font>
    <font>
      <sz val="10"/>
      <name val="標楷體"/>
      <family val="4"/>
    </font>
    <font>
      <u val="single"/>
      <sz val="14"/>
      <name val="標楷體"/>
      <family val="4"/>
    </font>
    <font>
      <u val="single"/>
      <sz val="14"/>
      <name val="Times New Roman"/>
      <family val="1"/>
    </font>
    <font>
      <b/>
      <sz val="14"/>
      <color indexed="10"/>
      <name val="標楷體"/>
      <family val="4"/>
    </font>
    <font>
      <b/>
      <sz val="10"/>
      <name val="細明體"/>
      <family val="3"/>
    </font>
    <font>
      <sz val="10"/>
      <name val="Times New Roman"/>
      <family val="1"/>
    </font>
    <font>
      <b/>
      <sz val="10"/>
      <name val="標楷體"/>
      <family val="4"/>
    </font>
    <font>
      <sz val="10"/>
      <name val="新細明體"/>
      <family val="1"/>
    </font>
    <font>
      <b/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176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195" fontId="14" fillId="0" borderId="0" xfId="16" applyNumberFormat="1" applyFont="1" applyBorder="1" applyAlignment="1">
      <alignment horizontal="center" vertical="top"/>
    </xf>
    <xf numFmtId="43" fontId="14" fillId="0" borderId="0" xfId="16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95" fontId="10" fillId="0" borderId="1" xfId="16" applyNumberFormat="1" applyFont="1" applyBorder="1" applyAlignment="1">
      <alignment/>
    </xf>
    <xf numFmtId="195" fontId="10" fillId="0" borderId="3" xfId="16" applyNumberFormat="1" applyFont="1" applyBorder="1" applyAlignment="1">
      <alignment horizontal="center" vertical="center" wrapText="1"/>
    </xf>
    <xf numFmtId="195" fontId="10" fillId="2" borderId="4" xfId="16" applyNumberFormat="1" applyFont="1" applyFill="1" applyBorder="1" applyAlignment="1">
      <alignment/>
    </xf>
    <xf numFmtId="195" fontId="10" fillId="2" borderId="1" xfId="16" applyNumberFormat="1" applyFont="1" applyFill="1" applyBorder="1" applyAlignment="1">
      <alignment/>
    </xf>
    <xf numFmtId="195" fontId="10" fillId="2" borderId="5" xfId="16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/>
    </xf>
    <xf numFmtId="195" fontId="10" fillId="0" borderId="6" xfId="0" applyNumberFormat="1" applyFont="1" applyBorder="1" applyAlignment="1">
      <alignment/>
    </xf>
    <xf numFmtId="195" fontId="10" fillId="2" borderId="7" xfId="16" applyNumberFormat="1" applyFont="1" applyFill="1" applyBorder="1" applyAlignment="1">
      <alignment/>
    </xf>
    <xf numFmtId="195" fontId="10" fillId="2" borderId="6" xfId="16" applyNumberFormat="1" applyFont="1" applyFill="1" applyBorder="1" applyAlignment="1">
      <alignment/>
    </xf>
    <xf numFmtId="195" fontId="10" fillId="2" borderId="8" xfId="16" applyNumberFormat="1" applyFont="1" applyFill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195" fontId="10" fillId="0" borderId="9" xfId="16" applyNumberFormat="1" applyFont="1" applyBorder="1" applyAlignment="1">
      <alignment/>
    </xf>
    <xf numFmtId="195" fontId="10" fillId="2" borderId="10" xfId="16" applyNumberFormat="1" applyFont="1" applyFill="1" applyBorder="1" applyAlignment="1">
      <alignment/>
    </xf>
    <xf numFmtId="195" fontId="10" fillId="2" borderId="9" xfId="16" applyNumberFormat="1" applyFont="1" applyFill="1" applyBorder="1" applyAlignment="1">
      <alignment/>
    </xf>
    <xf numFmtId="195" fontId="10" fillId="2" borderId="11" xfId="16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95" fontId="10" fillId="0" borderId="0" xfId="16" applyNumberFormat="1" applyFont="1" applyBorder="1" applyAlignment="1">
      <alignment/>
    </xf>
    <xf numFmtId="43" fontId="10" fillId="0" borderId="0" xfId="16" applyFont="1" applyBorder="1" applyAlignment="1">
      <alignment/>
    </xf>
    <xf numFmtId="195" fontId="10" fillId="0" borderId="0" xfId="16" applyNumberFormat="1" applyFont="1" applyFill="1" applyBorder="1" applyAlignment="1">
      <alignment/>
    </xf>
    <xf numFmtId="195" fontId="10" fillId="0" borderId="0" xfId="16" applyNumberFormat="1" applyFont="1" applyBorder="1" applyAlignment="1">
      <alignment vertical="top"/>
    </xf>
    <xf numFmtId="195" fontId="14" fillId="0" borderId="0" xfId="16" applyNumberFormat="1" applyFont="1" applyAlignment="1">
      <alignment vertical="top"/>
    </xf>
    <xf numFmtId="195" fontId="10" fillId="0" borderId="0" xfId="16" applyNumberFormat="1" applyFont="1" applyAlignment="1">
      <alignment vertical="top"/>
    </xf>
    <xf numFmtId="43" fontId="10" fillId="0" borderId="0" xfId="16" applyFont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5" fontId="10" fillId="0" borderId="1" xfId="16" applyNumberFormat="1" applyFont="1" applyFill="1" applyBorder="1" applyAlignment="1">
      <alignment horizontal="center" vertical="center"/>
    </xf>
    <xf numFmtId="195" fontId="10" fillId="0" borderId="3" xfId="16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95" fontId="10" fillId="0" borderId="1" xfId="16" applyNumberFormat="1" applyFont="1" applyFill="1" applyBorder="1" applyAlignment="1">
      <alignment/>
    </xf>
    <xf numFmtId="195" fontId="10" fillId="0" borderId="3" xfId="16" applyNumberFormat="1" applyFont="1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95" fontId="10" fillId="0" borderId="0" xfId="16" applyNumberFormat="1" applyFont="1" applyBorder="1" applyAlignment="1">
      <alignment horizontal="center"/>
    </xf>
    <xf numFmtId="195" fontId="10" fillId="0" borderId="0" xfId="16" applyNumberFormat="1" applyFont="1" applyAlignment="1">
      <alignment/>
    </xf>
    <xf numFmtId="43" fontId="10" fillId="0" borderId="0" xfId="16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95" fontId="0" fillId="0" borderId="1" xfId="16" applyNumberFormat="1" applyFont="1" applyBorder="1" applyAlignment="1">
      <alignment horizontal="center" vertical="center" wrapText="1"/>
    </xf>
    <xf numFmtId="195" fontId="0" fillId="0" borderId="1" xfId="16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195" fontId="0" fillId="0" borderId="1" xfId="16" applyNumberFormat="1" applyBorder="1" applyAlignment="1">
      <alignment/>
    </xf>
    <xf numFmtId="195" fontId="0" fillId="0" borderId="0" xfId="16" applyNumberFormat="1" applyAlignment="1">
      <alignment/>
    </xf>
    <xf numFmtId="195" fontId="0" fillId="0" borderId="13" xfId="16" applyNumberFormat="1" applyFill="1" applyBorder="1" applyAlignment="1">
      <alignment/>
    </xf>
    <xf numFmtId="0" fontId="24" fillId="0" borderId="0" xfId="0" applyFont="1" applyAlignment="1">
      <alignment/>
    </xf>
    <xf numFmtId="195" fontId="23" fillId="0" borderId="0" xfId="16" applyNumberFormat="1" applyFont="1" applyAlignment="1">
      <alignment/>
    </xf>
    <xf numFmtId="195" fontId="23" fillId="0" borderId="0" xfId="16" applyNumberFormat="1" applyFont="1" applyFill="1" applyBorder="1" applyAlignment="1">
      <alignment/>
    </xf>
    <xf numFmtId="0" fontId="23" fillId="0" borderId="0" xfId="0" applyFont="1" applyAlignment="1">
      <alignment/>
    </xf>
    <xf numFmtId="195" fontId="0" fillId="0" borderId="0" xfId="16" applyNumberFormat="1" applyFill="1" applyBorder="1" applyAlignment="1">
      <alignment/>
    </xf>
    <xf numFmtId="195" fontId="10" fillId="0" borderId="1" xfId="0" applyNumberFormat="1" applyFont="1" applyBorder="1" applyAlignment="1">
      <alignment/>
    </xf>
    <xf numFmtId="195" fontId="10" fillId="0" borderId="6" xfId="16" applyNumberFormat="1" applyFont="1" applyBorder="1" applyAlignment="1">
      <alignment/>
    </xf>
    <xf numFmtId="195" fontId="0" fillId="0" borderId="2" xfId="16" applyNumberFormat="1" applyBorder="1" applyAlignment="1">
      <alignment/>
    </xf>
    <xf numFmtId="0" fontId="21" fillId="0" borderId="0" xfId="15" applyAlignment="1" applyProtection="1">
      <alignment horizontal="center"/>
      <protection/>
    </xf>
    <xf numFmtId="0" fontId="28" fillId="3" borderId="14" xfId="15" applyFont="1" applyFill="1" applyBorder="1" applyAlignment="1" applyProtection="1">
      <alignment horizontal="center" vertical="center" wrapText="1" shrinkToFit="1"/>
      <protection/>
    </xf>
    <xf numFmtId="0" fontId="28" fillId="3" borderId="3" xfId="15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98" fontId="14" fillId="0" borderId="1" xfId="16" applyNumberFormat="1" applyFont="1" applyBorder="1" applyAlignment="1" applyProtection="1">
      <alignment horizontal="center" vertical="center" shrinkToFit="1"/>
      <protection locked="0"/>
    </xf>
    <xf numFmtId="198" fontId="14" fillId="3" borderId="1" xfId="16" applyNumberFormat="1" applyFont="1" applyFill="1" applyBorder="1" applyAlignment="1" applyProtection="1">
      <alignment horizontal="center" vertical="center" shrinkToFit="1"/>
      <protection/>
    </xf>
    <xf numFmtId="198" fontId="14" fillId="0" borderId="0" xfId="16" applyNumberFormat="1" applyFont="1" applyBorder="1" applyAlignment="1">
      <alignment horizontal="center" vertical="center" shrinkToFit="1"/>
    </xf>
    <xf numFmtId="198" fontId="5" fillId="0" borderId="0" xfId="16" applyNumberFormat="1" applyFont="1" applyBorder="1" applyAlignment="1">
      <alignment horizontal="center" vertical="center" wrapText="1"/>
    </xf>
    <xf numFmtId="198" fontId="5" fillId="0" borderId="1" xfId="16" applyNumberFormat="1" applyFont="1" applyBorder="1" applyAlignment="1" applyProtection="1">
      <alignment horizontal="center" vertical="center" wrapText="1"/>
      <protection/>
    </xf>
    <xf numFmtId="198" fontId="14" fillId="0" borderId="1" xfId="16" applyNumberFormat="1" applyFont="1" applyBorder="1" applyAlignment="1" applyProtection="1">
      <alignment horizontal="center" vertical="center" shrinkToFit="1"/>
      <protection/>
    </xf>
    <xf numFmtId="198" fontId="5" fillId="0" borderId="0" xfId="16" applyNumberFormat="1" applyFont="1" applyBorder="1" applyAlignment="1" applyProtection="1">
      <alignment horizontal="center" vertical="center" wrapText="1"/>
      <protection/>
    </xf>
    <xf numFmtId="0" fontId="21" fillId="0" borderId="0" xfId="15" applyAlignment="1" applyProtection="1">
      <alignment horizontal="center" vertical="center"/>
      <protection/>
    </xf>
    <xf numFmtId="0" fontId="28" fillId="0" borderId="1" xfId="15" applyFont="1" applyBorder="1" applyAlignment="1" applyProtection="1">
      <alignment horizontal="center" vertical="center" wrapText="1"/>
      <protection/>
    </xf>
    <xf numFmtId="0" fontId="28" fillId="0" borderId="3" xfId="15" applyFont="1" applyFill="1" applyBorder="1" applyAlignment="1" applyProtection="1">
      <alignment horizontal="center" vertical="center" wrapText="1" shrinkToFit="1"/>
      <protection/>
    </xf>
    <xf numFmtId="0" fontId="21" fillId="0" borderId="0" xfId="15" applyFont="1" applyAlignment="1" applyProtection="1">
      <alignment horizontal="left"/>
      <protection/>
    </xf>
    <xf numFmtId="0" fontId="21" fillId="0" borderId="0" xfId="15" applyFont="1" applyAlignment="1" applyProtection="1">
      <alignment horizontal="right"/>
      <protection/>
    </xf>
    <xf numFmtId="0" fontId="28" fillId="3" borderId="15" xfId="15" applyFont="1" applyFill="1" applyBorder="1" applyAlignment="1" applyProtection="1">
      <alignment horizontal="center" vertical="center"/>
      <protection/>
    </xf>
    <xf numFmtId="195" fontId="28" fillId="3" borderId="15" xfId="16" applyNumberFormat="1" applyFont="1" applyFill="1" applyBorder="1" applyAlignment="1" applyProtection="1">
      <alignment vertical="center"/>
      <protection/>
    </xf>
    <xf numFmtId="195" fontId="28" fillId="3" borderId="16" xfId="16" applyNumberFormat="1" applyFont="1" applyFill="1" applyBorder="1" applyAlignment="1" applyProtection="1">
      <alignment horizontal="right" vertical="center"/>
      <protection/>
    </xf>
    <xf numFmtId="0" fontId="28" fillId="0" borderId="0" xfId="15" applyFont="1" applyAlignment="1" applyProtection="1">
      <alignment horizontal="center" vertical="center"/>
      <protection/>
    </xf>
    <xf numFmtId="0" fontId="28" fillId="0" borderId="0" xfId="15" applyFont="1" applyAlignment="1" applyProtection="1">
      <alignment horizontal="center"/>
      <protection/>
    </xf>
    <xf numFmtId="0" fontId="28" fillId="0" borderId="17" xfId="15" applyFont="1" applyBorder="1" applyAlignment="1" applyProtection="1">
      <alignment horizontal="center" vertical="center"/>
      <protection/>
    </xf>
    <xf numFmtId="0" fontId="28" fillId="0" borderId="1" xfId="15" applyFont="1" applyBorder="1" applyAlignment="1" applyProtection="1">
      <alignment horizontal="center" vertical="center"/>
      <protection/>
    </xf>
    <xf numFmtId="0" fontId="28" fillId="0" borderId="17" xfId="15" applyFont="1" applyFill="1" applyBorder="1" applyAlignment="1" applyProtection="1">
      <alignment horizontal="center" vertical="center" shrinkToFit="1"/>
      <protection/>
    </xf>
    <xf numFmtId="195" fontId="28" fillId="2" borderId="1" xfId="16" applyNumberFormat="1" applyFont="1" applyFill="1" applyBorder="1" applyAlignment="1" applyProtection="1">
      <alignment horizontal="center" vertical="center"/>
      <protection/>
    </xf>
    <xf numFmtId="0" fontId="28" fillId="0" borderId="14" xfId="15" applyFont="1" applyFill="1" applyBorder="1" applyAlignment="1" applyProtection="1">
      <alignment horizontal="center" vertical="center" shrinkToFit="1"/>
      <protection/>
    </xf>
    <xf numFmtId="0" fontId="28" fillId="0" borderId="3" xfId="15" applyFont="1" applyFill="1" applyBorder="1" applyAlignment="1" applyProtection="1">
      <alignment horizontal="center" vertical="center" shrinkToFit="1"/>
      <protection/>
    </xf>
    <xf numFmtId="195" fontId="28" fillId="3" borderId="1" xfId="16" applyNumberFormat="1" applyFont="1" applyFill="1" applyBorder="1" applyAlignment="1" applyProtection="1">
      <alignment horizontal="center" vertical="center"/>
      <protection/>
    </xf>
    <xf numFmtId="0" fontId="28" fillId="0" borderId="18" xfId="15" applyFont="1" applyBorder="1" applyAlignment="1" applyProtection="1">
      <alignment horizontal="left" vertical="center"/>
      <protection/>
    </xf>
    <xf numFmtId="0" fontId="28" fillId="0" borderId="0" xfId="15" applyFont="1" applyAlignment="1" applyProtection="1">
      <alignment horizontal="left" vertical="center"/>
      <protection/>
    </xf>
    <xf numFmtId="0" fontId="28" fillId="0" borderId="19" xfId="15" applyFont="1" applyBorder="1" applyAlignment="1" applyProtection="1">
      <alignment horizontal="center" vertical="center" wrapText="1"/>
      <protection/>
    </xf>
    <xf numFmtId="0" fontId="33" fillId="0" borderId="0" xfId="15" applyFont="1" applyAlignment="1" applyProtection="1" quotePrefix="1">
      <alignment horizontal="right"/>
      <protection/>
    </xf>
    <xf numFmtId="0" fontId="0" fillId="0" borderId="0" xfId="0" applyAlignment="1">
      <alignment vertical="center" wrapText="1"/>
    </xf>
    <xf numFmtId="176" fontId="13" fillId="0" borderId="0" xfId="0" applyNumberFormat="1" applyFont="1" applyBorder="1" applyAlignment="1">
      <alignment vertical="center" wrapText="1"/>
    </xf>
    <xf numFmtId="216" fontId="14" fillId="0" borderId="1" xfId="16" applyNumberFormat="1" applyFont="1" applyBorder="1" applyAlignment="1" applyProtection="1">
      <alignment horizontal="center" vertical="center" shrinkToFit="1"/>
      <protection locked="0"/>
    </xf>
    <xf numFmtId="198" fontId="14" fillId="0" borderId="3" xfId="16" applyNumberFormat="1" applyFont="1" applyBorder="1" applyAlignment="1" applyProtection="1">
      <alignment horizontal="center" vertical="center" shrinkToFit="1"/>
      <protection/>
    </xf>
    <xf numFmtId="198" fontId="14" fillId="0" borderId="2" xfId="16" applyNumberFormat="1" applyFont="1" applyBorder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 wrapText="1"/>
      <protection locked="0"/>
    </xf>
    <xf numFmtId="198" fontId="11" fillId="3" borderId="1" xfId="16" applyNumberFormat="1" applyFont="1" applyFill="1" applyBorder="1" applyAlignment="1" applyProtection="1">
      <alignment horizontal="center" vertical="center" shrinkToFit="1"/>
      <protection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198" fontId="14" fillId="3" borderId="3" xfId="16" applyNumberFormat="1" applyFont="1" applyFill="1" applyBorder="1" applyAlignment="1" applyProtection="1">
      <alignment horizontal="center" vertical="center" shrinkToFit="1"/>
      <protection/>
    </xf>
    <xf numFmtId="0" fontId="11" fillId="0" borderId="2" xfId="0" applyFont="1" applyBorder="1" applyAlignment="1">
      <alignment horizontal="center" vertical="center" wrapText="1"/>
    </xf>
    <xf numFmtId="198" fontId="14" fillId="0" borderId="2" xfId="16" applyNumberFormat="1" applyFont="1" applyBorder="1" applyAlignment="1" applyProtection="1">
      <alignment horizontal="center" vertical="center" shrinkToFit="1"/>
      <protection locked="0"/>
    </xf>
    <xf numFmtId="198" fontId="14" fillId="3" borderId="20" xfId="16" applyNumberFormat="1" applyFont="1" applyFill="1" applyBorder="1" applyAlignment="1" applyProtection="1">
      <alignment horizontal="center" vertical="center" shrinkToFit="1"/>
      <protection/>
    </xf>
    <xf numFmtId="198" fontId="14" fillId="3" borderId="21" xfId="16" applyNumberFormat="1" applyFont="1" applyFill="1" applyBorder="1" applyAlignment="1" applyProtection="1">
      <alignment horizontal="center" vertical="center" shrinkToFit="1"/>
      <protection/>
    </xf>
    <xf numFmtId="198" fontId="14" fillId="0" borderId="3" xfId="16" applyNumberFormat="1" applyFont="1" applyBorder="1" applyAlignment="1" applyProtection="1">
      <alignment horizontal="center" vertical="center" shrinkToFit="1"/>
      <protection locked="0"/>
    </xf>
    <xf numFmtId="198" fontId="14" fillId="0" borderId="2" xfId="16" applyNumberFormat="1" applyFont="1" applyBorder="1" applyAlignment="1" applyProtection="1">
      <alignment horizontal="center" shrinkToFit="1"/>
      <protection locked="0"/>
    </xf>
    <xf numFmtId="198" fontId="14" fillId="0" borderId="2" xfId="16" applyNumberFormat="1" applyFont="1" applyBorder="1" applyAlignment="1" applyProtection="1">
      <alignment horizontal="center" shrinkToFit="1"/>
      <protection/>
    </xf>
    <xf numFmtId="0" fontId="1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 vertical="center" wrapText="1"/>
    </xf>
    <xf numFmtId="0" fontId="15" fillId="2" borderId="12" xfId="0" applyFont="1" applyFill="1" applyBorder="1" applyAlignment="1" applyProtection="1">
      <alignment vertical="center" wrapText="1"/>
      <protection locked="0"/>
    </xf>
    <xf numFmtId="195" fontId="36" fillId="0" borderId="1" xfId="16" applyNumberFormat="1" applyFont="1" applyBorder="1" applyAlignment="1">
      <alignment/>
    </xf>
    <xf numFmtId="198" fontId="5" fillId="0" borderId="1" xfId="16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176" fontId="14" fillId="0" borderId="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7" fillId="0" borderId="0" xfId="0" applyNumberFormat="1" applyFont="1" applyBorder="1" applyAlignment="1" applyProtection="1">
      <alignment horizontal="center" vertical="center" wrapText="1"/>
      <protection/>
    </xf>
    <xf numFmtId="176" fontId="7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2" xfId="0" applyFont="1" applyFill="1" applyBorder="1" applyAlignment="1" applyProtection="1">
      <alignment horizontal="right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77" fontId="14" fillId="0" borderId="2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198" fontId="14" fillId="0" borderId="3" xfId="16" applyNumberFormat="1" applyFont="1" applyBorder="1" applyAlignment="1" applyProtection="1">
      <alignment horizontal="center" vertical="center" shrinkToFit="1"/>
      <protection/>
    </xf>
    <xf numFmtId="198" fontId="14" fillId="0" borderId="14" xfId="16" applyNumberFormat="1" applyFont="1" applyBorder="1" applyAlignment="1" applyProtection="1">
      <alignment horizontal="center" vertical="center" shrinkToFit="1"/>
      <protection/>
    </xf>
    <xf numFmtId="198" fontId="14" fillId="0" borderId="2" xfId="16" applyNumberFormat="1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28" fillId="0" borderId="28" xfId="15" applyFont="1" applyFill="1" applyBorder="1" applyAlignment="1" applyProtection="1">
      <alignment horizontal="left" vertical="top" wrapText="1"/>
      <protection/>
    </xf>
    <xf numFmtId="0" fontId="28" fillId="0" borderId="30" xfId="15" applyFont="1" applyFill="1" applyBorder="1" applyAlignment="1" applyProtection="1">
      <alignment horizontal="left" vertical="top" wrapText="1"/>
      <protection/>
    </xf>
    <xf numFmtId="0" fontId="28" fillId="0" borderId="31" xfId="15" applyFont="1" applyFill="1" applyBorder="1" applyAlignment="1" applyProtection="1">
      <alignment horizontal="left" vertical="top" wrapText="1"/>
      <protection/>
    </xf>
    <xf numFmtId="0" fontId="28" fillId="0" borderId="32" xfId="15" applyFont="1" applyFill="1" applyBorder="1" applyAlignment="1" applyProtection="1">
      <alignment horizontal="left" vertical="top" wrapText="1"/>
      <protection/>
    </xf>
    <xf numFmtId="0" fontId="29" fillId="0" borderId="0" xfId="15" applyFont="1" applyFill="1" applyBorder="1" applyAlignment="1" applyProtection="1">
      <alignment horizontal="center"/>
      <protection/>
    </xf>
    <xf numFmtId="220" fontId="28" fillId="0" borderId="33" xfId="15" applyNumberFormat="1" applyFont="1" applyFill="1" applyBorder="1" applyAlignment="1" applyProtection="1">
      <alignment horizontal="center" vertical="center"/>
      <protection/>
    </xf>
    <xf numFmtId="0" fontId="28" fillId="0" borderId="34" xfId="15" applyFont="1" applyBorder="1" applyAlignment="1" applyProtection="1">
      <alignment horizontal="center" vertical="center"/>
      <protection/>
    </xf>
    <xf numFmtId="0" fontId="28" fillId="0" borderId="35" xfId="15" applyFont="1" applyBorder="1" applyAlignment="1" applyProtection="1">
      <alignment horizontal="center" vertical="center"/>
      <protection/>
    </xf>
    <xf numFmtId="0" fontId="28" fillId="0" borderId="36" xfId="15" applyFont="1" applyBorder="1" applyAlignment="1" applyProtection="1">
      <alignment horizontal="center" vertical="center"/>
      <protection/>
    </xf>
    <xf numFmtId="0" fontId="28" fillId="2" borderId="31" xfId="15" applyFont="1" applyFill="1" applyBorder="1" applyAlignment="1" applyProtection="1">
      <alignment horizontal="center" vertical="top" wrapText="1"/>
      <protection/>
    </xf>
    <xf numFmtId="0" fontId="28" fillId="2" borderId="32" xfId="15" applyFont="1" applyFill="1" applyBorder="1" applyAlignment="1" applyProtection="1">
      <alignment horizontal="center" vertical="top" wrapText="1"/>
      <protection/>
    </xf>
    <xf numFmtId="0" fontId="28" fillId="2" borderId="29" xfId="15" applyFont="1" applyFill="1" applyBorder="1" applyAlignment="1" applyProtection="1">
      <alignment horizontal="center" vertical="top" wrapText="1"/>
      <protection/>
    </xf>
    <xf numFmtId="0" fontId="28" fillId="2" borderId="37" xfId="15" applyFont="1" applyFill="1" applyBorder="1" applyAlignment="1" applyProtection="1">
      <alignment horizontal="center" vertical="top" wrapText="1"/>
      <protection/>
    </xf>
    <xf numFmtId="220" fontId="21" fillId="0" borderId="0" xfId="15" applyNumberFormat="1" applyFont="1" applyFill="1" applyBorder="1" applyAlignment="1" applyProtection="1">
      <alignment horizontal="center" vertical="center"/>
      <protection/>
    </xf>
    <xf numFmtId="0" fontId="28" fillId="0" borderId="38" xfId="15" applyFont="1" applyBorder="1" applyAlignment="1" applyProtection="1">
      <alignment horizontal="center" vertical="center"/>
      <protection/>
    </xf>
    <xf numFmtId="0" fontId="28" fillId="0" borderId="27" xfId="15" applyFont="1" applyBorder="1" applyAlignment="1" applyProtection="1">
      <alignment horizontal="center" vertical="center"/>
      <protection/>
    </xf>
    <xf numFmtId="0" fontId="28" fillId="0" borderId="27" xfId="15" applyFont="1" applyBorder="1" applyAlignment="1" applyProtection="1">
      <alignment horizontal="center" vertical="center"/>
      <protection/>
    </xf>
    <xf numFmtId="0" fontId="28" fillId="0" borderId="1" xfId="15" applyFont="1" applyBorder="1" applyAlignment="1" applyProtection="1">
      <alignment horizontal="center" vertical="center"/>
      <protection/>
    </xf>
    <xf numFmtId="0" fontId="28" fillId="0" borderId="39" xfId="15" applyFont="1" applyBorder="1" applyAlignment="1" applyProtection="1">
      <alignment horizontal="center"/>
      <protection/>
    </xf>
    <xf numFmtId="0" fontId="28" fillId="0" borderId="40" xfId="15" applyFont="1" applyBorder="1" applyAlignment="1" applyProtection="1">
      <alignment horizontal="center"/>
      <protection/>
    </xf>
    <xf numFmtId="0" fontId="29" fillId="0" borderId="0" xfId="15" applyFont="1" applyFill="1" applyBorder="1" applyAlignment="1" applyProtection="1">
      <alignment horizontal="center" vertical="center"/>
      <protection/>
    </xf>
    <xf numFmtId="0" fontId="28" fillId="0" borderId="41" xfId="15" applyFont="1" applyBorder="1" applyAlignment="1" applyProtection="1">
      <alignment horizontal="center" vertical="center"/>
      <protection/>
    </xf>
    <xf numFmtId="0" fontId="28" fillId="0" borderId="42" xfId="15" applyFont="1" applyBorder="1" applyAlignment="1" applyProtection="1">
      <alignment horizontal="center" vertical="center"/>
      <protection/>
    </xf>
    <xf numFmtId="205" fontId="28" fillId="0" borderId="42" xfId="15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 applyProtection="1">
      <alignment horizontal="right" vertical="center" shrinkToFit="1"/>
      <protection locked="0"/>
    </xf>
    <xf numFmtId="0" fontId="31" fillId="0" borderId="0" xfId="0" applyFont="1" applyBorder="1" applyAlignment="1">
      <alignment horizontal="left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5" fontId="10" fillId="0" borderId="1" xfId="16" applyNumberFormat="1" applyFont="1" applyBorder="1" applyAlignment="1">
      <alignment horizontal="center" vertical="center"/>
    </xf>
    <xf numFmtId="195" fontId="0" fillId="0" borderId="1" xfId="16" applyNumberFormat="1" applyBorder="1" applyAlignment="1">
      <alignment horizontal="center" vertical="center"/>
    </xf>
    <xf numFmtId="195" fontId="0" fillId="0" borderId="3" xfId="16" applyNumberFormat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0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195" fontId="10" fillId="0" borderId="5" xfId="16" applyNumberFormat="1" applyFont="1" applyBorder="1" applyAlignment="1">
      <alignment horizontal="center" vertical="center" wrapText="1"/>
    </xf>
    <xf numFmtId="195" fontId="10" fillId="0" borderId="1" xfId="16" applyNumberFormat="1" applyFont="1" applyBorder="1" applyAlignment="1">
      <alignment horizontal="center" vertical="center" wrapText="1"/>
    </xf>
    <xf numFmtId="195" fontId="11" fillId="0" borderId="1" xfId="16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95" fontId="0" fillId="0" borderId="26" xfId="16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95" fontId="0" fillId="0" borderId="1" xfId="16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95" fontId="0" fillId="0" borderId="26" xfId="16" applyNumberFormat="1" applyBorder="1" applyAlignment="1">
      <alignment horizontal="center" vertical="center" wrapText="1"/>
    </xf>
    <xf numFmtId="195" fontId="0" fillId="0" borderId="27" xfId="16" applyNumberFormat="1" applyBorder="1" applyAlignment="1">
      <alignment horizontal="center" vertical="center" wrapText="1"/>
    </xf>
    <xf numFmtId="225" fontId="14" fillId="0" borderId="1" xfId="16" applyNumberFormat="1" applyFont="1" applyBorder="1" applyAlignment="1" applyProtection="1">
      <alignment horizontal="center" vertical="center" shrinkToFit="1"/>
      <protection locked="0"/>
    </xf>
  </cellXfs>
  <cellStyles count="9">
    <cellStyle name="Normal" xfId="0"/>
    <cellStyle name="一般_分攤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0" cy="276225"/>
    <xdr:sp>
      <xdr:nvSpPr>
        <xdr:cNvPr id="1" name="TextBox 1"/>
        <xdr:cNvSpPr txBox="1">
          <a:spLocks noChangeArrowheads="1"/>
        </xdr:cNvSpPr>
      </xdr:nvSpPr>
      <xdr:spPr>
        <a:xfrm>
          <a:off x="695325" y="12192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19</xdr:col>
      <xdr:colOff>561975</xdr:colOff>
      <xdr:row>14</xdr:row>
      <xdr:rowOff>0</xdr:rowOff>
    </xdr:from>
    <xdr:ext cx="85725" cy="247650"/>
    <xdr:sp>
      <xdr:nvSpPr>
        <xdr:cNvPr id="2" name="TextBox 2"/>
        <xdr:cNvSpPr txBox="1">
          <a:spLocks noChangeArrowheads="1"/>
        </xdr:cNvSpPr>
      </xdr:nvSpPr>
      <xdr:spPr>
        <a:xfrm>
          <a:off x="13668375" y="8001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19</xdr:col>
      <xdr:colOff>561975</xdr:colOff>
      <xdr:row>14</xdr:row>
      <xdr:rowOff>0</xdr:rowOff>
    </xdr:from>
    <xdr:ext cx="85725" cy="247650"/>
    <xdr:sp>
      <xdr:nvSpPr>
        <xdr:cNvPr id="3" name="TextBox 3"/>
        <xdr:cNvSpPr txBox="1">
          <a:spLocks noChangeArrowheads="1"/>
        </xdr:cNvSpPr>
      </xdr:nvSpPr>
      <xdr:spPr>
        <a:xfrm>
          <a:off x="13668375" y="8001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13106400" y="800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13106400" y="800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0" cy="276225"/>
    <xdr:sp>
      <xdr:nvSpPr>
        <xdr:cNvPr id="1" name="TextBox 1"/>
        <xdr:cNvSpPr txBox="1">
          <a:spLocks noChangeArrowheads="1"/>
        </xdr:cNvSpPr>
      </xdr:nvSpPr>
      <xdr:spPr>
        <a:xfrm>
          <a:off x="723900" y="12192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561975</xdr:colOff>
      <xdr:row>14</xdr:row>
      <xdr:rowOff>0</xdr:rowOff>
    </xdr:from>
    <xdr:ext cx="85725" cy="247650"/>
    <xdr:sp>
      <xdr:nvSpPr>
        <xdr:cNvPr id="2" name="TextBox 2"/>
        <xdr:cNvSpPr txBox="1">
          <a:spLocks noChangeArrowheads="1"/>
        </xdr:cNvSpPr>
      </xdr:nvSpPr>
      <xdr:spPr>
        <a:xfrm>
          <a:off x="13344525" y="8315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561975</xdr:colOff>
      <xdr:row>14</xdr:row>
      <xdr:rowOff>0</xdr:rowOff>
    </xdr:from>
    <xdr:ext cx="85725" cy="247650"/>
    <xdr:sp>
      <xdr:nvSpPr>
        <xdr:cNvPr id="3" name="TextBox 3"/>
        <xdr:cNvSpPr txBox="1">
          <a:spLocks noChangeArrowheads="1"/>
        </xdr:cNvSpPr>
      </xdr:nvSpPr>
      <xdr:spPr>
        <a:xfrm>
          <a:off x="13344525" y="8315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12782550" y="8315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12782550" y="8315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0" cy="276225"/>
    <xdr:sp>
      <xdr:nvSpPr>
        <xdr:cNvPr id="1" name="TextBox 1"/>
        <xdr:cNvSpPr txBox="1">
          <a:spLocks noChangeArrowheads="1"/>
        </xdr:cNvSpPr>
      </xdr:nvSpPr>
      <xdr:spPr>
        <a:xfrm>
          <a:off x="657225" y="12192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561975</xdr:colOff>
      <xdr:row>14</xdr:row>
      <xdr:rowOff>0</xdr:rowOff>
    </xdr:from>
    <xdr:ext cx="85725" cy="247650"/>
    <xdr:sp>
      <xdr:nvSpPr>
        <xdr:cNvPr id="2" name="TextBox 2"/>
        <xdr:cNvSpPr txBox="1">
          <a:spLocks noChangeArrowheads="1"/>
        </xdr:cNvSpPr>
      </xdr:nvSpPr>
      <xdr:spPr>
        <a:xfrm>
          <a:off x="13277850" y="8315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561975</xdr:colOff>
      <xdr:row>14</xdr:row>
      <xdr:rowOff>0</xdr:rowOff>
    </xdr:from>
    <xdr:ext cx="85725" cy="247650"/>
    <xdr:sp>
      <xdr:nvSpPr>
        <xdr:cNvPr id="3" name="TextBox 3"/>
        <xdr:cNvSpPr txBox="1">
          <a:spLocks noChangeArrowheads="1"/>
        </xdr:cNvSpPr>
      </xdr:nvSpPr>
      <xdr:spPr>
        <a:xfrm>
          <a:off x="13277850" y="8315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12715875" y="8315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12715875" y="8315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60"/>
  <sheetViews>
    <sheetView showZeros="0" tabSelected="1" zoomScale="80" zoomScaleNormal="80" workbookViewId="0" topLeftCell="A1">
      <selection activeCell="B14" sqref="B14"/>
    </sheetView>
  </sheetViews>
  <sheetFormatPr defaultColWidth="9.00390625" defaultRowHeight="16.5"/>
  <cols>
    <col min="1" max="1" width="9.125" style="1" customWidth="1"/>
    <col min="2" max="2" width="11.875" style="1" customWidth="1"/>
    <col min="3" max="3" width="13.75390625" style="1" customWidth="1"/>
    <col min="4" max="5" width="5.75390625" style="1" customWidth="1"/>
    <col min="6" max="8" width="9.75390625" style="1" customWidth="1"/>
    <col min="9" max="10" width="8.00390625" style="4" customWidth="1"/>
    <col min="11" max="11" width="7.375" style="4" customWidth="1"/>
    <col min="12" max="12" width="8.00390625" style="4" customWidth="1"/>
    <col min="13" max="13" width="10.125" style="4" customWidth="1"/>
    <col min="14" max="17" width="7.875" style="1" customWidth="1"/>
    <col min="18" max="18" width="9.875" style="1" customWidth="1"/>
    <col min="19" max="19" width="13.625" style="5" customWidth="1"/>
    <col min="20" max="20" width="23.25390625" style="1" customWidth="1"/>
    <col min="21" max="21" width="14.00390625" style="1" customWidth="1"/>
    <col min="22" max="25" width="6.875" style="133" customWidth="1"/>
    <col min="26" max="16384" width="8.875" style="1" customWidth="1"/>
  </cols>
  <sheetData>
    <row r="1" spans="1:25" ht="28.5" customHeight="1">
      <c r="A1" s="166" t="s">
        <v>1</v>
      </c>
      <c r="B1" s="166"/>
      <c r="C1" s="170" t="s">
        <v>152</v>
      </c>
      <c r="D1" s="170"/>
      <c r="E1" s="171" t="s">
        <v>94</v>
      </c>
      <c r="F1" s="171"/>
      <c r="G1" s="171"/>
      <c r="H1" s="73"/>
      <c r="I1" s="168" t="s">
        <v>56</v>
      </c>
      <c r="J1" s="168"/>
      <c r="K1" s="168"/>
      <c r="L1" s="168"/>
      <c r="M1" s="168"/>
      <c r="N1" s="168"/>
      <c r="O1" s="168"/>
      <c r="P1" s="168"/>
      <c r="Q1" s="168"/>
      <c r="R1" s="74"/>
      <c r="T1" s="137"/>
      <c r="V1" s="137"/>
      <c r="W1" s="137"/>
      <c r="X1" s="137"/>
      <c r="Y1" s="137"/>
    </row>
    <row r="2" spans="1:25" ht="33" customHeight="1" thickBot="1">
      <c r="A2" s="167" t="s">
        <v>2</v>
      </c>
      <c r="B2" s="167"/>
      <c r="C2" s="172" t="s">
        <v>153</v>
      </c>
      <c r="D2" s="172"/>
      <c r="E2" s="173" t="s">
        <v>96</v>
      </c>
      <c r="F2" s="173"/>
      <c r="G2" s="173"/>
      <c r="I2" s="169"/>
      <c r="J2" s="169"/>
      <c r="K2" s="169"/>
      <c r="L2" s="169"/>
      <c r="M2" s="168"/>
      <c r="N2" s="169"/>
      <c r="O2" s="169"/>
      <c r="P2" s="169"/>
      <c r="Q2" s="169"/>
      <c r="S2" s="148"/>
      <c r="T2" s="138"/>
      <c r="V2" s="152">
        <v>99</v>
      </c>
      <c r="W2" s="131" t="s">
        <v>191</v>
      </c>
      <c r="X2" s="152">
        <v>11</v>
      </c>
      <c r="Y2" s="131" t="s">
        <v>192</v>
      </c>
    </row>
    <row r="3" spans="1:25" ht="34.5" customHeight="1">
      <c r="A3" s="162" t="s">
        <v>193</v>
      </c>
      <c r="B3" s="192" t="s">
        <v>55</v>
      </c>
      <c r="C3" s="184" t="s">
        <v>54</v>
      </c>
      <c r="D3" s="194" t="s">
        <v>72</v>
      </c>
      <c r="E3" s="184" t="s">
        <v>68</v>
      </c>
      <c r="F3" s="184" t="s">
        <v>98</v>
      </c>
      <c r="G3" s="184" t="s">
        <v>99</v>
      </c>
      <c r="H3" s="189" t="s">
        <v>8</v>
      </c>
      <c r="I3" s="159" t="s">
        <v>161</v>
      </c>
      <c r="J3" s="160"/>
      <c r="K3" s="160"/>
      <c r="L3" s="160"/>
      <c r="M3" s="164" t="s">
        <v>158</v>
      </c>
      <c r="N3" s="176" t="s">
        <v>162</v>
      </c>
      <c r="O3" s="177"/>
      <c r="P3" s="177"/>
      <c r="Q3" s="178"/>
      <c r="R3" s="192" t="s">
        <v>125</v>
      </c>
      <c r="S3" s="179" t="s">
        <v>159</v>
      </c>
      <c r="T3" s="165" t="s">
        <v>0</v>
      </c>
      <c r="U3" s="191" t="s">
        <v>7</v>
      </c>
      <c r="V3" s="161" t="s">
        <v>160</v>
      </c>
      <c r="W3" s="161"/>
      <c r="X3" s="161"/>
      <c r="Y3" s="161" t="s">
        <v>155</v>
      </c>
    </row>
    <row r="4" spans="1:25" ht="54" customHeight="1">
      <c r="A4" s="162"/>
      <c r="B4" s="193"/>
      <c r="C4" s="185"/>
      <c r="D4" s="195"/>
      <c r="E4" s="185"/>
      <c r="F4" s="188"/>
      <c r="G4" s="185"/>
      <c r="H4" s="190"/>
      <c r="I4" s="6" t="s">
        <v>194</v>
      </c>
      <c r="J4" s="7" t="s">
        <v>195</v>
      </c>
      <c r="K4" s="7" t="s">
        <v>6</v>
      </c>
      <c r="L4" s="139" t="s">
        <v>3</v>
      </c>
      <c r="M4" s="158"/>
      <c r="N4" s="141" t="s">
        <v>196</v>
      </c>
      <c r="O4" s="7" t="s">
        <v>197</v>
      </c>
      <c r="P4" s="7" t="s">
        <v>9</v>
      </c>
      <c r="Q4" s="7" t="s">
        <v>130</v>
      </c>
      <c r="R4" s="196"/>
      <c r="S4" s="180"/>
      <c r="T4" s="163"/>
      <c r="U4" s="191"/>
      <c r="V4" s="7" t="s">
        <v>150</v>
      </c>
      <c r="W4" s="7" t="s">
        <v>151</v>
      </c>
      <c r="X4" s="7" t="s">
        <v>154</v>
      </c>
      <c r="Y4" s="161"/>
    </row>
    <row r="5" spans="1:25" s="100" customFormat="1" ht="48" customHeight="1">
      <c r="A5" s="98" t="s">
        <v>198</v>
      </c>
      <c r="B5" s="98"/>
      <c r="C5" s="98"/>
      <c r="D5" s="98"/>
      <c r="E5" s="98"/>
      <c r="F5" s="99">
        <f>IF(E5=0,0,VLOOKUP($E5,'(約雇標準)'!$C$5:$H$22,3,0))</f>
        <v>0</v>
      </c>
      <c r="G5" s="98"/>
      <c r="H5" s="99">
        <f>F5-G5</f>
        <v>0</v>
      </c>
      <c r="I5" s="98"/>
      <c r="J5" s="98"/>
      <c r="K5" s="98"/>
      <c r="L5" s="140">
        <f>SUM(I5:K5)</f>
        <v>0</v>
      </c>
      <c r="M5" s="143">
        <f>L5+H5</f>
        <v>0</v>
      </c>
      <c r="N5" s="142"/>
      <c r="O5" s="98"/>
      <c r="P5" s="98"/>
      <c r="Q5" s="99">
        <f>SUM(N5:P5)</f>
        <v>0</v>
      </c>
      <c r="R5" s="145"/>
      <c r="S5" s="143">
        <f>H5-Q5+R5</f>
        <v>0</v>
      </c>
      <c r="T5" s="146"/>
      <c r="U5" s="98"/>
      <c r="V5" s="132">
        <f>N5+I5</f>
        <v>0</v>
      </c>
      <c r="W5" s="132">
        <f>O5+J5</f>
        <v>0</v>
      </c>
      <c r="X5" s="132">
        <f>W5+V5</f>
        <v>0</v>
      </c>
      <c r="Y5" s="132">
        <f>P5+K5</f>
        <v>0</v>
      </c>
    </row>
    <row r="6" spans="1:25" s="101" customFormat="1" ht="48" customHeight="1">
      <c r="A6" s="154"/>
      <c r="B6" s="98"/>
      <c r="C6" s="98"/>
      <c r="D6" s="98"/>
      <c r="E6" s="98"/>
      <c r="F6" s="99">
        <f>IF(E6=0,0,VLOOKUP($E6,'(約雇標準)'!$C$5:$H$22,3,0))</f>
        <v>0</v>
      </c>
      <c r="G6" s="98"/>
      <c r="H6" s="99">
        <f>F6-G6</f>
        <v>0</v>
      </c>
      <c r="I6" s="98"/>
      <c r="J6" s="98"/>
      <c r="K6" s="98"/>
      <c r="L6" s="140">
        <f>SUM(I6:K6)</f>
        <v>0</v>
      </c>
      <c r="M6" s="143">
        <f>L6+H6</f>
        <v>0</v>
      </c>
      <c r="N6" s="142"/>
      <c r="O6" s="98"/>
      <c r="P6" s="98"/>
      <c r="Q6" s="99">
        <f>SUM(N6:P6)</f>
        <v>0</v>
      </c>
      <c r="R6" s="145"/>
      <c r="S6" s="143">
        <f>H6-Q6+R6</f>
        <v>0</v>
      </c>
      <c r="T6" s="146"/>
      <c r="U6" s="98"/>
      <c r="V6" s="132">
        <f>N6+I6</f>
        <v>0</v>
      </c>
      <c r="W6" s="132">
        <f>O6+J6</f>
        <v>0</v>
      </c>
      <c r="X6" s="132">
        <f>W6+V6</f>
        <v>0</v>
      </c>
      <c r="Y6" s="132">
        <f>P6+K6</f>
        <v>0</v>
      </c>
    </row>
    <row r="7" spans="1:25" s="101" customFormat="1" ht="48" customHeight="1">
      <c r="A7" s="154"/>
      <c r="B7" s="98"/>
      <c r="C7" s="98"/>
      <c r="D7" s="98"/>
      <c r="E7" s="98"/>
      <c r="F7" s="99">
        <f>IF(E7=0,0,VLOOKUP($E7,'(約雇標準)'!$C$5:$H$22,3,0))</f>
        <v>0</v>
      </c>
      <c r="G7" s="98"/>
      <c r="H7" s="99">
        <f aca="true" t="shared" si="0" ref="H7:H14">F7-G7</f>
        <v>0</v>
      </c>
      <c r="I7" s="98"/>
      <c r="J7" s="98"/>
      <c r="K7" s="98"/>
      <c r="L7" s="140">
        <f aca="true" t="shared" si="1" ref="L7:L14">SUM(I7:K7)</f>
        <v>0</v>
      </c>
      <c r="M7" s="143">
        <f aca="true" t="shared" si="2" ref="M7:M14">L7+H7</f>
        <v>0</v>
      </c>
      <c r="N7" s="142"/>
      <c r="O7" s="98"/>
      <c r="P7" s="98"/>
      <c r="Q7" s="99">
        <f aca="true" t="shared" si="3" ref="Q7:Q14">SUM(N7:P7)</f>
        <v>0</v>
      </c>
      <c r="R7" s="145"/>
      <c r="S7" s="143">
        <f aca="true" t="shared" si="4" ref="S7:S14">H7-Q7+R7</f>
        <v>0</v>
      </c>
      <c r="T7" s="146"/>
      <c r="U7" s="98"/>
      <c r="V7" s="132">
        <f aca="true" t="shared" si="5" ref="V7:V14">N7+I7</f>
        <v>0</v>
      </c>
      <c r="W7" s="132">
        <f aca="true" t="shared" si="6" ref="W7:W14">O7+J7</f>
        <v>0</v>
      </c>
      <c r="X7" s="132">
        <f aca="true" t="shared" si="7" ref="X7:X14">W7+V7</f>
        <v>0</v>
      </c>
      <c r="Y7" s="132">
        <f aca="true" t="shared" si="8" ref="Y7:Y14">P7+K7</f>
        <v>0</v>
      </c>
    </row>
    <row r="8" spans="1:25" s="101" customFormat="1" ht="48" customHeight="1">
      <c r="A8" s="154"/>
      <c r="B8" s="98"/>
      <c r="C8" s="98"/>
      <c r="D8" s="98"/>
      <c r="E8" s="98"/>
      <c r="F8" s="99">
        <f>IF(E8=0,0,VLOOKUP($E8,'(約雇標準)'!$C$5:$H$22,3,0))</f>
        <v>0</v>
      </c>
      <c r="G8" s="98"/>
      <c r="H8" s="99">
        <f t="shared" si="0"/>
        <v>0</v>
      </c>
      <c r="I8" s="98"/>
      <c r="J8" s="98"/>
      <c r="K8" s="98"/>
      <c r="L8" s="140">
        <f t="shared" si="1"/>
        <v>0</v>
      </c>
      <c r="M8" s="143">
        <f t="shared" si="2"/>
        <v>0</v>
      </c>
      <c r="N8" s="142"/>
      <c r="O8" s="98"/>
      <c r="P8" s="98"/>
      <c r="Q8" s="99">
        <f t="shared" si="3"/>
        <v>0</v>
      </c>
      <c r="R8" s="145"/>
      <c r="S8" s="143">
        <f t="shared" si="4"/>
        <v>0</v>
      </c>
      <c r="T8" s="146"/>
      <c r="U8" s="98"/>
      <c r="V8" s="132">
        <f t="shared" si="5"/>
        <v>0</v>
      </c>
      <c r="W8" s="132">
        <f t="shared" si="6"/>
        <v>0</v>
      </c>
      <c r="X8" s="132">
        <f t="shared" si="7"/>
        <v>0</v>
      </c>
      <c r="Y8" s="132">
        <f t="shared" si="8"/>
        <v>0</v>
      </c>
    </row>
    <row r="9" spans="1:25" s="101" customFormat="1" ht="48" customHeight="1">
      <c r="A9" s="154"/>
      <c r="B9" s="98"/>
      <c r="C9" s="98"/>
      <c r="D9" s="98"/>
      <c r="E9" s="98"/>
      <c r="F9" s="99">
        <f>IF(E9=0,0,VLOOKUP($E9,'(約雇標準)'!$C$5:$H$22,3,0))</f>
        <v>0</v>
      </c>
      <c r="G9" s="98"/>
      <c r="H9" s="99">
        <f t="shared" si="0"/>
        <v>0</v>
      </c>
      <c r="I9" s="98"/>
      <c r="J9" s="98"/>
      <c r="K9" s="98"/>
      <c r="L9" s="140">
        <f t="shared" si="1"/>
        <v>0</v>
      </c>
      <c r="M9" s="143">
        <f t="shared" si="2"/>
        <v>0</v>
      </c>
      <c r="N9" s="142"/>
      <c r="O9" s="98"/>
      <c r="P9" s="98"/>
      <c r="Q9" s="99">
        <f t="shared" si="3"/>
        <v>0</v>
      </c>
      <c r="R9" s="145"/>
      <c r="S9" s="143">
        <f t="shared" si="4"/>
        <v>0</v>
      </c>
      <c r="T9" s="146"/>
      <c r="U9" s="98"/>
      <c r="V9" s="132">
        <f t="shared" si="5"/>
        <v>0</v>
      </c>
      <c r="W9" s="132">
        <f t="shared" si="6"/>
        <v>0</v>
      </c>
      <c r="X9" s="132">
        <f t="shared" si="7"/>
        <v>0</v>
      </c>
      <c r="Y9" s="132">
        <f t="shared" si="8"/>
        <v>0</v>
      </c>
    </row>
    <row r="10" spans="1:25" s="101" customFormat="1" ht="48" customHeight="1">
      <c r="A10" s="154"/>
      <c r="B10" s="98"/>
      <c r="C10" s="98"/>
      <c r="D10" s="98"/>
      <c r="E10" s="98"/>
      <c r="F10" s="99">
        <f>IF(E10=0,0,VLOOKUP($E10,'(約雇標準)'!$C$5:$H$22,3,0))</f>
        <v>0</v>
      </c>
      <c r="G10" s="98"/>
      <c r="H10" s="99">
        <f t="shared" si="0"/>
        <v>0</v>
      </c>
      <c r="I10" s="98"/>
      <c r="J10" s="98"/>
      <c r="K10" s="98"/>
      <c r="L10" s="140">
        <f t="shared" si="1"/>
        <v>0</v>
      </c>
      <c r="M10" s="143">
        <f t="shared" si="2"/>
        <v>0</v>
      </c>
      <c r="N10" s="142"/>
      <c r="O10" s="98"/>
      <c r="P10" s="98"/>
      <c r="Q10" s="99">
        <f t="shared" si="3"/>
        <v>0</v>
      </c>
      <c r="R10" s="145"/>
      <c r="S10" s="143">
        <f t="shared" si="4"/>
        <v>0</v>
      </c>
      <c r="T10" s="146"/>
      <c r="U10" s="98"/>
      <c r="V10" s="132">
        <f t="shared" si="5"/>
        <v>0</v>
      </c>
      <c r="W10" s="132">
        <f t="shared" si="6"/>
        <v>0</v>
      </c>
      <c r="X10" s="132">
        <f t="shared" si="7"/>
        <v>0</v>
      </c>
      <c r="Y10" s="132">
        <f t="shared" si="8"/>
        <v>0</v>
      </c>
    </row>
    <row r="11" spans="1:25" s="101" customFormat="1" ht="48" customHeight="1">
      <c r="A11" s="154"/>
      <c r="B11" s="98"/>
      <c r="C11" s="98"/>
      <c r="D11" s="98"/>
      <c r="E11" s="98"/>
      <c r="F11" s="99">
        <f>IF(E11=0,0,VLOOKUP($E11,'(約雇標準)'!$C$5:$H$22,3,0))</f>
        <v>0</v>
      </c>
      <c r="G11" s="98"/>
      <c r="H11" s="99">
        <f t="shared" si="0"/>
        <v>0</v>
      </c>
      <c r="I11" s="98"/>
      <c r="J11" s="98"/>
      <c r="K11" s="98"/>
      <c r="L11" s="140">
        <f t="shared" si="1"/>
        <v>0</v>
      </c>
      <c r="M11" s="143">
        <f t="shared" si="2"/>
        <v>0</v>
      </c>
      <c r="N11" s="142"/>
      <c r="O11" s="98"/>
      <c r="P11" s="98"/>
      <c r="Q11" s="99">
        <f t="shared" si="3"/>
        <v>0</v>
      </c>
      <c r="R11" s="145"/>
      <c r="S11" s="143">
        <f t="shared" si="4"/>
        <v>0</v>
      </c>
      <c r="T11" s="146"/>
      <c r="U11" s="98"/>
      <c r="V11" s="132">
        <f t="shared" si="5"/>
        <v>0</v>
      </c>
      <c r="W11" s="132">
        <f t="shared" si="6"/>
        <v>0</v>
      </c>
      <c r="X11" s="132">
        <f t="shared" si="7"/>
        <v>0</v>
      </c>
      <c r="Y11" s="132">
        <f t="shared" si="8"/>
        <v>0</v>
      </c>
    </row>
    <row r="12" spans="1:25" s="101" customFormat="1" ht="48" customHeight="1">
      <c r="A12" s="154"/>
      <c r="B12" s="98"/>
      <c r="C12" s="98"/>
      <c r="D12" s="98"/>
      <c r="E12" s="98"/>
      <c r="F12" s="99">
        <f>IF(E12=0,0,VLOOKUP($E12,'(約雇標準)'!$C$5:$H$22,3,0))</f>
        <v>0</v>
      </c>
      <c r="G12" s="98"/>
      <c r="H12" s="99">
        <f t="shared" si="0"/>
        <v>0</v>
      </c>
      <c r="I12" s="98"/>
      <c r="J12" s="98"/>
      <c r="K12" s="98"/>
      <c r="L12" s="140">
        <f t="shared" si="1"/>
        <v>0</v>
      </c>
      <c r="M12" s="143">
        <f t="shared" si="2"/>
        <v>0</v>
      </c>
      <c r="N12" s="142"/>
      <c r="O12" s="98"/>
      <c r="P12" s="98"/>
      <c r="Q12" s="99">
        <f t="shared" si="3"/>
        <v>0</v>
      </c>
      <c r="R12" s="145"/>
      <c r="S12" s="143">
        <f t="shared" si="4"/>
        <v>0</v>
      </c>
      <c r="T12" s="146"/>
      <c r="U12" s="98"/>
      <c r="V12" s="132">
        <f t="shared" si="5"/>
        <v>0</v>
      </c>
      <c r="W12" s="132">
        <f t="shared" si="6"/>
        <v>0</v>
      </c>
      <c r="X12" s="132">
        <f t="shared" si="7"/>
        <v>0</v>
      </c>
      <c r="Y12" s="132">
        <f t="shared" si="8"/>
        <v>0</v>
      </c>
    </row>
    <row r="13" spans="1:25" s="101" customFormat="1" ht="48" customHeight="1">
      <c r="A13" s="154"/>
      <c r="B13" s="98"/>
      <c r="C13" s="98"/>
      <c r="D13" s="98"/>
      <c r="E13" s="98"/>
      <c r="F13" s="99">
        <f>IF(E13=0,0,VLOOKUP($E13,'(約雇標準)'!$C$5:$H$22,3,0))</f>
        <v>0</v>
      </c>
      <c r="G13" s="98"/>
      <c r="H13" s="99">
        <f t="shared" si="0"/>
        <v>0</v>
      </c>
      <c r="I13" s="98"/>
      <c r="J13" s="98"/>
      <c r="K13" s="98"/>
      <c r="L13" s="140">
        <f t="shared" si="1"/>
        <v>0</v>
      </c>
      <c r="M13" s="143">
        <f t="shared" si="2"/>
        <v>0</v>
      </c>
      <c r="N13" s="142"/>
      <c r="O13" s="98"/>
      <c r="P13" s="98"/>
      <c r="Q13" s="99">
        <f t="shared" si="3"/>
        <v>0</v>
      </c>
      <c r="R13" s="145"/>
      <c r="S13" s="143">
        <f t="shared" si="4"/>
        <v>0</v>
      </c>
      <c r="T13" s="146"/>
      <c r="U13" s="98"/>
      <c r="V13" s="132">
        <f t="shared" si="5"/>
        <v>0</v>
      </c>
      <c r="W13" s="132">
        <f t="shared" si="6"/>
        <v>0</v>
      </c>
      <c r="X13" s="132">
        <f t="shared" si="7"/>
        <v>0</v>
      </c>
      <c r="Y13" s="132">
        <f t="shared" si="8"/>
        <v>0</v>
      </c>
    </row>
    <row r="14" spans="1:25" s="101" customFormat="1" ht="48" customHeight="1">
      <c r="A14" s="154"/>
      <c r="B14" s="98"/>
      <c r="C14" s="98"/>
      <c r="D14" s="98"/>
      <c r="E14" s="98"/>
      <c r="F14" s="99">
        <f>IF(E14=0,0,VLOOKUP($E14,'(約雇標準)'!$C$5:$H$22,3,0))</f>
        <v>0</v>
      </c>
      <c r="G14" s="98"/>
      <c r="H14" s="99">
        <f t="shared" si="0"/>
        <v>0</v>
      </c>
      <c r="I14" s="98"/>
      <c r="J14" s="98"/>
      <c r="K14" s="98"/>
      <c r="L14" s="140">
        <f t="shared" si="1"/>
        <v>0</v>
      </c>
      <c r="M14" s="143">
        <f t="shared" si="2"/>
        <v>0</v>
      </c>
      <c r="N14" s="142"/>
      <c r="O14" s="98"/>
      <c r="P14" s="98"/>
      <c r="Q14" s="99">
        <f t="shared" si="3"/>
        <v>0</v>
      </c>
      <c r="R14" s="145"/>
      <c r="S14" s="143">
        <f t="shared" si="4"/>
        <v>0</v>
      </c>
      <c r="T14" s="146"/>
      <c r="U14" s="98"/>
      <c r="V14" s="132">
        <f t="shared" si="5"/>
        <v>0</v>
      </c>
      <c r="W14" s="132">
        <f t="shared" si="6"/>
        <v>0</v>
      </c>
      <c r="X14" s="132">
        <f t="shared" si="7"/>
        <v>0</v>
      </c>
      <c r="Y14" s="132">
        <f t="shared" si="8"/>
        <v>0</v>
      </c>
    </row>
    <row r="15" spans="1:25" s="104" customFormat="1" ht="48" customHeight="1" thickBot="1">
      <c r="A15" s="181" t="s">
        <v>73</v>
      </c>
      <c r="B15" s="182"/>
      <c r="C15" s="183"/>
      <c r="D15" s="103"/>
      <c r="E15" s="103"/>
      <c r="F15" s="99">
        <f>SUM(F5:F14)</f>
        <v>0</v>
      </c>
      <c r="G15" s="103">
        <f>SUM(G5:G14)</f>
        <v>0</v>
      </c>
      <c r="H15" s="99">
        <f>SUM(H5:H14)</f>
        <v>0</v>
      </c>
      <c r="I15" s="103">
        <f aca="true" t="shared" si="9" ref="I15:T15">SUM(I5:I14)</f>
        <v>0</v>
      </c>
      <c r="J15" s="103">
        <f t="shared" si="9"/>
        <v>0</v>
      </c>
      <c r="K15" s="103">
        <f t="shared" si="9"/>
        <v>0</v>
      </c>
      <c r="L15" s="140">
        <f t="shared" si="9"/>
        <v>0</v>
      </c>
      <c r="M15" s="144">
        <f t="shared" si="9"/>
        <v>0</v>
      </c>
      <c r="N15" s="130">
        <f t="shared" si="9"/>
        <v>0</v>
      </c>
      <c r="O15" s="103">
        <f t="shared" si="9"/>
        <v>0</v>
      </c>
      <c r="P15" s="103">
        <f t="shared" si="9"/>
        <v>0</v>
      </c>
      <c r="Q15" s="99">
        <f t="shared" si="9"/>
        <v>0</v>
      </c>
      <c r="R15" s="129">
        <f t="shared" si="9"/>
        <v>0</v>
      </c>
      <c r="S15" s="144">
        <f t="shared" si="9"/>
        <v>0</v>
      </c>
      <c r="T15" s="147">
        <f t="shared" si="9"/>
        <v>0</v>
      </c>
      <c r="U15" s="98"/>
      <c r="V15" s="132">
        <f>N15+I15</f>
        <v>0</v>
      </c>
      <c r="W15" s="132">
        <f>O15+J15</f>
        <v>0</v>
      </c>
      <c r="X15" s="132">
        <f>W15+V15</f>
        <v>0</v>
      </c>
      <c r="Y15" s="132">
        <f>P15+K15</f>
        <v>0</v>
      </c>
    </row>
    <row r="16" ht="33.75" customHeight="1"/>
    <row r="17" spans="1:25" s="2" customFormat="1" ht="19.5" customHeight="1">
      <c r="A17" s="155" t="s">
        <v>95</v>
      </c>
      <c r="B17" s="155"/>
      <c r="C17" s="96"/>
      <c r="D17" s="13"/>
      <c r="G17" s="156" t="s">
        <v>126</v>
      </c>
      <c r="H17" s="156"/>
      <c r="I17" s="156"/>
      <c r="J17" s="156"/>
      <c r="K17" s="126"/>
      <c r="L17" s="126"/>
      <c r="N17" s="157" t="s">
        <v>4</v>
      </c>
      <c r="O17" s="157"/>
      <c r="P17" s="157"/>
      <c r="Q17" s="157"/>
      <c r="T17" s="186" t="s">
        <v>138</v>
      </c>
      <c r="U17" s="187"/>
      <c r="V17" s="133"/>
      <c r="W17" s="133"/>
      <c r="X17" s="133"/>
      <c r="Y17" s="133"/>
    </row>
    <row r="18" spans="2:25" s="2" customFormat="1" ht="39.75" customHeight="1">
      <c r="B18" s="97" t="s">
        <v>127</v>
      </c>
      <c r="C18" s="13"/>
      <c r="D18" s="13"/>
      <c r="H18" s="97"/>
      <c r="I18" s="10"/>
      <c r="J18" s="8"/>
      <c r="K18" s="8"/>
      <c r="L18" s="8"/>
      <c r="M18" s="8"/>
      <c r="N18" s="97"/>
      <c r="O18" s="11"/>
      <c r="P18" s="12"/>
      <c r="Q18" s="12"/>
      <c r="R18" s="12"/>
      <c r="T18" s="97"/>
      <c r="U18" s="8"/>
      <c r="V18" s="134"/>
      <c r="W18" s="135"/>
      <c r="X18" s="135"/>
      <c r="Y18" s="136"/>
    </row>
    <row r="19" spans="2:25" s="2" customFormat="1" ht="39.75" customHeight="1">
      <c r="B19" s="97" t="s">
        <v>128</v>
      </c>
      <c r="C19" s="13"/>
      <c r="D19" s="13"/>
      <c r="H19" s="97"/>
      <c r="I19" s="10"/>
      <c r="J19" s="8"/>
      <c r="K19" s="8"/>
      <c r="L19" s="8"/>
      <c r="M19" s="8"/>
      <c r="N19" s="97"/>
      <c r="O19" s="11"/>
      <c r="P19" s="12"/>
      <c r="Q19" s="12"/>
      <c r="R19" s="12"/>
      <c r="T19" s="97"/>
      <c r="U19" s="8"/>
      <c r="V19" s="134"/>
      <c r="W19" s="135"/>
      <c r="X19" s="135"/>
      <c r="Y19" s="136"/>
    </row>
    <row r="20" spans="2:25" s="2" customFormat="1" ht="39.75" customHeight="1">
      <c r="B20" s="97" t="s">
        <v>129</v>
      </c>
      <c r="C20" s="13"/>
      <c r="D20" s="13"/>
      <c r="H20" s="97"/>
      <c r="I20" s="10"/>
      <c r="J20" s="8"/>
      <c r="K20" s="8"/>
      <c r="L20" s="8"/>
      <c r="M20" s="8"/>
      <c r="N20" s="97"/>
      <c r="O20" s="11"/>
      <c r="P20" s="12"/>
      <c r="Q20" s="12"/>
      <c r="R20" s="12"/>
      <c r="T20" s="97"/>
      <c r="U20" s="8"/>
      <c r="V20" s="134"/>
      <c r="W20" s="135"/>
      <c r="X20" s="135"/>
      <c r="Y20" s="136"/>
    </row>
    <row r="21" ht="14.25" customHeight="1">
      <c r="B21" s="13"/>
    </row>
    <row r="22" spans="2:21" ht="21" customHeight="1">
      <c r="B22" s="15" t="s">
        <v>5</v>
      </c>
      <c r="C22" s="174" t="s">
        <v>156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</row>
    <row r="23" spans="3:21" ht="16.5"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</row>
    <row r="24" spans="2:21" ht="8.25" customHeight="1">
      <c r="B24" s="3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</row>
    <row r="25" spans="2:21" ht="21" customHeight="1">
      <c r="B25" s="9"/>
      <c r="C25" s="174" t="s">
        <v>157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</row>
    <row r="26" spans="3:21" ht="16.5"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</row>
    <row r="28" spans="9:19" ht="16.5">
      <c r="I28" s="1"/>
      <c r="J28" s="1"/>
      <c r="K28" s="1"/>
      <c r="L28" s="1"/>
      <c r="M28" s="1"/>
      <c r="S28" s="1"/>
    </row>
    <row r="29" spans="9:19" ht="16.5">
      <c r="I29" s="1"/>
      <c r="J29" s="1"/>
      <c r="K29" s="1"/>
      <c r="L29" s="1"/>
      <c r="M29" s="1"/>
      <c r="S29" s="1"/>
    </row>
    <row r="30" spans="9:19" ht="16.5">
      <c r="I30" s="1"/>
      <c r="J30" s="1"/>
      <c r="K30" s="1"/>
      <c r="L30" s="1"/>
      <c r="M30" s="1"/>
      <c r="S30" s="1"/>
    </row>
    <row r="31" spans="9:19" ht="16.5">
      <c r="I31" s="1"/>
      <c r="J31" s="1"/>
      <c r="K31" s="1"/>
      <c r="L31" s="1"/>
      <c r="M31" s="1"/>
      <c r="S31" s="1"/>
    </row>
    <row r="32" spans="9:19" ht="16.5">
      <c r="I32" s="1"/>
      <c r="J32" s="1"/>
      <c r="K32" s="1"/>
      <c r="L32" s="1"/>
      <c r="M32" s="1"/>
      <c r="S32" s="1"/>
    </row>
    <row r="33" spans="9:19" ht="16.5">
      <c r="I33" s="1"/>
      <c r="J33" s="1"/>
      <c r="K33" s="1"/>
      <c r="L33" s="1"/>
      <c r="M33" s="1"/>
      <c r="S33" s="1"/>
    </row>
    <row r="34" spans="9:19" ht="16.5">
      <c r="I34" s="1"/>
      <c r="J34" s="1"/>
      <c r="K34" s="1"/>
      <c r="L34" s="1"/>
      <c r="M34" s="1"/>
      <c r="S34" s="1"/>
    </row>
    <row r="35" spans="9:19" ht="16.5">
      <c r="I35" s="1"/>
      <c r="J35" s="1"/>
      <c r="K35" s="1"/>
      <c r="L35" s="1"/>
      <c r="M35" s="1"/>
      <c r="S35" s="1"/>
    </row>
    <row r="36" spans="9:19" ht="16.5">
      <c r="I36" s="1"/>
      <c r="J36" s="1"/>
      <c r="K36" s="1"/>
      <c r="L36" s="1"/>
      <c r="M36" s="1"/>
      <c r="S36" s="1"/>
    </row>
    <row r="37" spans="9:19" ht="16.5">
      <c r="I37" s="1"/>
      <c r="J37" s="1"/>
      <c r="K37" s="1"/>
      <c r="L37" s="1"/>
      <c r="M37" s="1"/>
      <c r="S37" s="1"/>
    </row>
    <row r="38" spans="9:19" ht="16.5">
      <c r="I38" s="1"/>
      <c r="J38" s="1"/>
      <c r="K38" s="1"/>
      <c r="L38" s="1"/>
      <c r="M38" s="1"/>
      <c r="S38" s="1"/>
    </row>
    <row r="39" spans="9:19" ht="16.5">
      <c r="I39" s="1"/>
      <c r="J39" s="1"/>
      <c r="K39" s="1"/>
      <c r="L39" s="1"/>
      <c r="M39" s="1"/>
      <c r="S39" s="1"/>
    </row>
    <row r="40" spans="9:19" ht="16.5">
      <c r="I40" s="1"/>
      <c r="J40" s="1"/>
      <c r="K40" s="1"/>
      <c r="L40" s="1"/>
      <c r="M40" s="1"/>
      <c r="S40" s="1"/>
    </row>
    <row r="41" spans="9:19" ht="16.5">
      <c r="I41" s="1"/>
      <c r="J41" s="1"/>
      <c r="K41" s="1"/>
      <c r="L41" s="1"/>
      <c r="M41" s="1"/>
      <c r="S41" s="1"/>
    </row>
    <row r="42" spans="9:19" ht="16.5">
      <c r="I42" s="1"/>
      <c r="J42" s="1"/>
      <c r="K42" s="1"/>
      <c r="L42" s="1"/>
      <c r="M42" s="1"/>
      <c r="S42" s="1"/>
    </row>
    <row r="43" spans="9:19" ht="16.5">
      <c r="I43" s="1"/>
      <c r="J43" s="1"/>
      <c r="K43" s="1"/>
      <c r="L43" s="1"/>
      <c r="M43" s="1"/>
      <c r="S43" s="1"/>
    </row>
    <row r="44" spans="9:19" ht="16.5">
      <c r="I44" s="1"/>
      <c r="J44" s="1"/>
      <c r="K44" s="1"/>
      <c r="L44" s="1"/>
      <c r="M44" s="1"/>
      <c r="S44" s="1"/>
    </row>
    <row r="45" spans="9:19" ht="16.5">
      <c r="I45" s="1"/>
      <c r="J45" s="1"/>
      <c r="K45" s="1"/>
      <c r="L45" s="1"/>
      <c r="M45" s="1"/>
      <c r="S45" s="1"/>
    </row>
    <row r="46" spans="9:19" ht="16.5">
      <c r="I46" s="1"/>
      <c r="J46" s="1"/>
      <c r="K46" s="1"/>
      <c r="L46" s="1"/>
      <c r="M46" s="1"/>
      <c r="S46" s="1"/>
    </row>
    <row r="47" spans="9:19" ht="16.5">
      <c r="I47" s="1"/>
      <c r="J47" s="1"/>
      <c r="K47" s="1"/>
      <c r="L47" s="1"/>
      <c r="M47" s="1"/>
      <c r="S47" s="1"/>
    </row>
    <row r="48" spans="9:19" ht="16.5">
      <c r="I48" s="1"/>
      <c r="J48" s="1"/>
      <c r="K48" s="1"/>
      <c r="L48" s="1"/>
      <c r="M48" s="1"/>
      <c r="S48" s="1"/>
    </row>
    <row r="49" spans="9:19" ht="16.5">
      <c r="I49" s="1"/>
      <c r="J49" s="1"/>
      <c r="K49" s="1"/>
      <c r="L49" s="1"/>
      <c r="M49" s="1"/>
      <c r="S49" s="1"/>
    </row>
    <row r="50" spans="9:19" ht="16.5">
      <c r="I50" s="1"/>
      <c r="J50" s="1"/>
      <c r="K50" s="1"/>
      <c r="L50" s="1"/>
      <c r="M50" s="1"/>
      <c r="S50" s="1"/>
    </row>
    <row r="51" spans="9:19" ht="16.5">
      <c r="I51" s="1"/>
      <c r="J51" s="1"/>
      <c r="K51" s="1"/>
      <c r="L51" s="1"/>
      <c r="M51" s="1"/>
      <c r="S51" s="1"/>
    </row>
    <row r="52" spans="9:19" ht="16.5">
      <c r="I52" s="1"/>
      <c r="J52" s="1"/>
      <c r="K52" s="1"/>
      <c r="L52" s="1"/>
      <c r="M52" s="1"/>
      <c r="S52" s="1"/>
    </row>
    <row r="53" spans="9:19" ht="16.5">
      <c r="I53" s="1"/>
      <c r="J53" s="1"/>
      <c r="K53" s="1"/>
      <c r="L53" s="1"/>
      <c r="M53" s="1"/>
      <c r="S53" s="1"/>
    </row>
    <row r="54" spans="9:19" ht="16.5">
      <c r="I54" s="1"/>
      <c r="J54" s="1"/>
      <c r="K54" s="1"/>
      <c r="L54" s="1"/>
      <c r="M54" s="1"/>
      <c r="S54" s="1"/>
    </row>
    <row r="55" spans="9:19" ht="16.5">
      <c r="I55" s="1"/>
      <c r="J55" s="1"/>
      <c r="K55" s="1"/>
      <c r="L55" s="1"/>
      <c r="M55" s="1"/>
      <c r="S55" s="1"/>
    </row>
    <row r="56" spans="9:19" ht="16.5">
      <c r="I56" s="1"/>
      <c r="J56" s="1"/>
      <c r="K56" s="1"/>
      <c r="L56" s="1"/>
      <c r="M56" s="1"/>
      <c r="S56" s="1"/>
    </row>
    <row r="57" spans="9:19" ht="16.5">
      <c r="I57" s="1"/>
      <c r="J57" s="1"/>
      <c r="K57" s="1"/>
      <c r="L57" s="1"/>
      <c r="M57" s="1"/>
      <c r="S57" s="1"/>
    </row>
    <row r="58" spans="9:19" ht="16.5">
      <c r="I58" s="1"/>
      <c r="J58" s="1"/>
      <c r="K58" s="1"/>
      <c r="L58" s="1"/>
      <c r="M58" s="1"/>
      <c r="S58" s="1"/>
    </row>
    <row r="59" spans="9:19" ht="16.5">
      <c r="I59" s="1"/>
      <c r="J59" s="1"/>
      <c r="K59" s="1"/>
      <c r="L59" s="1"/>
      <c r="M59" s="1"/>
      <c r="S59" s="1"/>
    </row>
    <row r="60" spans="9:19" ht="16.5">
      <c r="I60" s="1"/>
      <c r="J60" s="1"/>
      <c r="K60" s="1"/>
      <c r="L60" s="1"/>
      <c r="M60" s="1"/>
      <c r="S60" s="1"/>
    </row>
  </sheetData>
  <sheetProtection sheet="1" objects="1" scenarios="1"/>
  <mergeCells count="31">
    <mergeCell ref="V3:X3"/>
    <mergeCell ref="Y3:Y4"/>
    <mergeCell ref="A3:A4"/>
    <mergeCell ref="A17:B17"/>
    <mergeCell ref="G17:J17"/>
    <mergeCell ref="N17:Q17"/>
    <mergeCell ref="U3:U4"/>
    <mergeCell ref="B3:B4"/>
    <mergeCell ref="D3:D4"/>
    <mergeCell ref="R3:R4"/>
    <mergeCell ref="C25:U26"/>
    <mergeCell ref="H3:H4"/>
    <mergeCell ref="T3:T4"/>
    <mergeCell ref="M3:M4"/>
    <mergeCell ref="I3:L3"/>
    <mergeCell ref="E3:E4"/>
    <mergeCell ref="G3:G4"/>
    <mergeCell ref="C22:U24"/>
    <mergeCell ref="N3:Q3"/>
    <mergeCell ref="S3:S4"/>
    <mergeCell ref="A15:C15"/>
    <mergeCell ref="C3:C4"/>
    <mergeCell ref="T17:U17"/>
    <mergeCell ref="F3:F4"/>
    <mergeCell ref="A1:B1"/>
    <mergeCell ref="A2:B2"/>
    <mergeCell ref="I1:Q2"/>
    <mergeCell ref="C1:D1"/>
    <mergeCell ref="E1:G1"/>
    <mergeCell ref="C2:D2"/>
    <mergeCell ref="E2:G2"/>
  </mergeCells>
  <printOptions/>
  <pageMargins left="0.32" right="0.22" top="0.43" bottom="0.31496062992125984" header="0.2362204724409449" footer="0.2755905511811024"/>
  <pageSetup blackAndWhite="1"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29"/>
  <sheetViews>
    <sheetView showZeros="0" workbookViewId="0" topLeftCell="C1">
      <selection activeCell="J5" sqref="J5:M5"/>
    </sheetView>
  </sheetViews>
  <sheetFormatPr defaultColWidth="9.00390625" defaultRowHeight="16.5"/>
  <cols>
    <col min="1" max="1" width="5.50390625" style="93" customWidth="1"/>
    <col min="2" max="3" width="9.125" style="93" customWidth="1"/>
    <col min="4" max="6" width="10.00390625" style="93" customWidth="1"/>
    <col min="7" max="7" width="9.50390625" style="93" customWidth="1"/>
    <col min="8" max="8" width="6.50390625" style="93" customWidth="1"/>
    <col min="9" max="9" width="12.375" style="93" customWidth="1"/>
    <col min="10" max="12" width="9.00390625" style="93" customWidth="1"/>
    <col min="13" max="13" width="9.875" style="93" customWidth="1"/>
    <col min="14" max="16" width="9.00390625" style="93" customWidth="1"/>
    <col min="17" max="17" width="6.50390625" style="93" customWidth="1"/>
    <col min="18" max="16384" width="9.00390625" style="93" customWidth="1"/>
  </cols>
  <sheetData>
    <row r="1" spans="1:17" ht="21" customHeight="1">
      <c r="A1" s="201" t="str">
        <f>"新竹縣政府"&amp;'約僱-印領清冊'!$C$1&amp;"("&amp;'約僱-印領清冊'!$E$1&amp;")"</f>
        <v>新竹縣政府社會處(婦幼科)</v>
      </c>
      <c r="B1" s="201"/>
      <c r="C1" s="201"/>
      <c r="D1" s="201"/>
      <c r="E1" s="201"/>
      <c r="F1" s="201"/>
      <c r="G1" s="201"/>
      <c r="H1" s="201"/>
      <c r="J1" s="201" t="str">
        <f>"新竹縣政府"&amp;'約僱-印領清冊'!$C$1&amp;"("&amp;'約僱-印領清冊'!$E$1&amp;")"</f>
        <v>新竹縣政府社會處(婦幼科)</v>
      </c>
      <c r="K1" s="201"/>
      <c r="L1" s="201"/>
      <c r="M1" s="201"/>
      <c r="N1" s="201"/>
      <c r="O1" s="201"/>
      <c r="P1" s="201"/>
      <c r="Q1" s="201"/>
    </row>
    <row r="2" spans="1:17" ht="21" customHeight="1">
      <c r="A2" s="217" t="s">
        <v>87</v>
      </c>
      <c r="B2" s="217"/>
      <c r="C2" s="217"/>
      <c r="D2" s="217"/>
      <c r="E2" s="217"/>
      <c r="F2" s="217"/>
      <c r="G2" s="217"/>
      <c r="H2" s="217"/>
      <c r="J2" s="217" t="s">
        <v>87</v>
      </c>
      <c r="K2" s="217"/>
      <c r="L2" s="217"/>
      <c r="M2" s="217"/>
      <c r="N2" s="217"/>
      <c r="O2" s="217"/>
      <c r="P2" s="217"/>
      <c r="Q2" s="217"/>
    </row>
    <row r="3" spans="1:17" ht="21" customHeight="1" thickBot="1">
      <c r="A3" s="210">
        <f ca="1">TODAY()</f>
        <v>40514</v>
      </c>
      <c r="B3" s="210"/>
      <c r="C3" s="210"/>
      <c r="D3" s="210"/>
      <c r="E3" s="210"/>
      <c r="F3" s="210"/>
      <c r="G3" s="210"/>
      <c r="H3" s="210"/>
      <c r="J3" s="210">
        <f ca="1">TODAY()</f>
        <v>40514</v>
      </c>
      <c r="K3" s="210"/>
      <c r="L3" s="210"/>
      <c r="M3" s="210"/>
      <c r="N3" s="210"/>
      <c r="O3" s="210"/>
      <c r="P3" s="210"/>
      <c r="Q3" s="210"/>
    </row>
    <row r="4" spans="1:17" s="113" customFormat="1" ht="20.25" customHeight="1" thickBot="1">
      <c r="A4" s="203" t="s">
        <v>74</v>
      </c>
      <c r="B4" s="204"/>
      <c r="C4" s="205"/>
      <c r="D4" s="110" t="str">
        <f>D18</f>
        <v>99年11月</v>
      </c>
      <c r="E4" s="202" t="s">
        <v>123</v>
      </c>
      <c r="F4" s="202"/>
      <c r="G4" s="111">
        <f>E7</f>
        <v>0</v>
      </c>
      <c r="H4" s="112" t="s">
        <v>83</v>
      </c>
      <c r="J4" s="203" t="s">
        <v>74</v>
      </c>
      <c r="K4" s="204"/>
      <c r="L4" s="205"/>
      <c r="M4" s="110" t="str">
        <f>D18</f>
        <v>99年11月</v>
      </c>
      <c r="N4" s="202" t="s">
        <v>97</v>
      </c>
      <c r="O4" s="202"/>
      <c r="P4" s="111">
        <f>N9</f>
        <v>0</v>
      </c>
      <c r="Q4" s="112" t="s">
        <v>83</v>
      </c>
    </row>
    <row r="5" spans="1:17" s="114" customFormat="1" ht="18" customHeight="1">
      <c r="A5" s="211" t="s">
        <v>91</v>
      </c>
      <c r="B5" s="212"/>
      <c r="C5" s="212"/>
      <c r="D5" s="212"/>
      <c r="E5" s="213" t="s">
        <v>75</v>
      </c>
      <c r="F5" s="213" t="s">
        <v>76</v>
      </c>
      <c r="G5" s="213" t="s">
        <v>77</v>
      </c>
      <c r="H5" s="215"/>
      <c r="J5" s="211" t="s">
        <v>91</v>
      </c>
      <c r="K5" s="212"/>
      <c r="L5" s="212"/>
      <c r="M5" s="212"/>
      <c r="N5" s="213" t="s">
        <v>75</v>
      </c>
      <c r="O5" s="213" t="s">
        <v>76</v>
      </c>
      <c r="P5" s="213" t="s">
        <v>77</v>
      </c>
      <c r="Q5" s="215"/>
    </row>
    <row r="6" spans="1:17" s="114" customFormat="1" ht="18" customHeight="1">
      <c r="A6" s="115" t="s">
        <v>78</v>
      </c>
      <c r="B6" s="116" t="s">
        <v>79</v>
      </c>
      <c r="C6" s="116" t="s">
        <v>80</v>
      </c>
      <c r="D6" s="106" t="s">
        <v>81</v>
      </c>
      <c r="E6" s="214"/>
      <c r="F6" s="214"/>
      <c r="G6" s="214"/>
      <c r="H6" s="216"/>
      <c r="J6" s="115" t="s">
        <v>78</v>
      </c>
      <c r="K6" s="116" t="s">
        <v>79</v>
      </c>
      <c r="L6" s="116" t="s">
        <v>80</v>
      </c>
      <c r="M6" s="106" t="s">
        <v>81</v>
      </c>
      <c r="N6" s="214"/>
      <c r="O6" s="214"/>
      <c r="P6" s="214"/>
      <c r="Q6" s="216"/>
    </row>
    <row r="7" spans="1:17" s="114" customFormat="1" ht="28.5" customHeight="1">
      <c r="A7" s="117">
        <v>1</v>
      </c>
      <c r="B7" s="94" t="str">
        <f>'約僱-印領清冊'!$C$2</f>
        <v>社政業務</v>
      </c>
      <c r="C7" s="95" t="str">
        <f>'約僱-印領清冊'!$E$2</f>
        <v>婦女福利工作</v>
      </c>
      <c r="D7" s="107" t="s">
        <v>88</v>
      </c>
      <c r="E7" s="118">
        <f>'約僱-印領清冊'!$H$15</f>
        <v>0</v>
      </c>
      <c r="F7" s="107"/>
      <c r="G7" s="197" t="s">
        <v>100</v>
      </c>
      <c r="H7" s="198"/>
      <c r="J7" s="117">
        <v>1</v>
      </c>
      <c r="K7" s="94" t="str">
        <f>'約僱-印領清冊'!$C$2</f>
        <v>社政業務</v>
      </c>
      <c r="L7" s="95" t="str">
        <f>'約僱-印領清冊'!$E$2</f>
        <v>婦女福利工作</v>
      </c>
      <c r="M7" s="107" t="s">
        <v>88</v>
      </c>
      <c r="N7" s="118">
        <f>'約僱-印領清冊'!$H$15</f>
        <v>0</v>
      </c>
      <c r="O7" s="107"/>
      <c r="P7" s="197" t="s">
        <v>100</v>
      </c>
      <c r="Q7" s="198"/>
    </row>
    <row r="8" spans="1:17" s="114" customFormat="1" ht="28.5" customHeight="1">
      <c r="A8" s="117">
        <v>2</v>
      </c>
      <c r="B8" s="94" t="str">
        <f>'約僱-印領清冊'!$C$2</f>
        <v>社政業務</v>
      </c>
      <c r="C8" s="95" t="str">
        <f>'約僱-印領清冊'!$E$2</f>
        <v>婦女福利工作</v>
      </c>
      <c r="D8" s="107" t="s">
        <v>89</v>
      </c>
      <c r="E8" s="118">
        <f>'約僱-印領清冊'!$I$15</f>
        <v>0</v>
      </c>
      <c r="F8" s="107" t="s">
        <v>92</v>
      </c>
      <c r="G8" s="199"/>
      <c r="H8" s="200"/>
      <c r="J8" s="117">
        <v>2</v>
      </c>
      <c r="K8" s="94" t="str">
        <f>'約僱-印領清冊'!$C$2</f>
        <v>社政業務</v>
      </c>
      <c r="L8" s="95" t="str">
        <f>'約僱-印領清冊'!$E$2</f>
        <v>婦女福利工作</v>
      </c>
      <c r="M8" s="107" t="s">
        <v>89</v>
      </c>
      <c r="N8" s="118">
        <f>'約僱-印領清冊'!$I$15</f>
        <v>0</v>
      </c>
      <c r="O8" s="107" t="s">
        <v>92</v>
      </c>
      <c r="P8" s="199"/>
      <c r="Q8" s="200"/>
    </row>
    <row r="9" spans="1:17" s="114" customFormat="1" ht="28.5" customHeight="1">
      <c r="A9" s="117">
        <v>3</v>
      </c>
      <c r="B9" s="94" t="str">
        <f>'約僱-印領清冊'!$C$2</f>
        <v>社政業務</v>
      </c>
      <c r="C9" s="95" t="str">
        <f>'約僱-印領清冊'!$E$2</f>
        <v>婦女福利工作</v>
      </c>
      <c r="D9" s="107" t="s">
        <v>90</v>
      </c>
      <c r="E9" s="118">
        <f>'約僱-印領清冊'!$J$15</f>
        <v>0</v>
      </c>
      <c r="F9" s="107" t="s">
        <v>92</v>
      </c>
      <c r="G9" s="206"/>
      <c r="H9" s="207"/>
      <c r="J9" s="117">
        <v>3</v>
      </c>
      <c r="K9" s="94" t="str">
        <f>'約僱-印領清冊'!$C$2</f>
        <v>社政業務</v>
      </c>
      <c r="L9" s="95" t="str">
        <f>'約僱-印領清冊'!$E$2</f>
        <v>婦女福利工作</v>
      </c>
      <c r="M9" s="107" t="s">
        <v>90</v>
      </c>
      <c r="N9" s="118">
        <f>'約僱-印領清冊'!$J$15</f>
        <v>0</v>
      </c>
      <c r="O9" s="107" t="s">
        <v>92</v>
      </c>
      <c r="P9" s="206"/>
      <c r="Q9" s="207"/>
    </row>
    <row r="10" spans="1:17" s="114" customFormat="1" ht="28.5" customHeight="1">
      <c r="A10" s="117">
        <v>4</v>
      </c>
      <c r="B10" s="94" t="str">
        <f>'約僱-印領清冊'!$C$2</f>
        <v>社政業務</v>
      </c>
      <c r="C10" s="95" t="str">
        <f>'約僱-印領清冊'!$E$2</f>
        <v>婦女福利工作</v>
      </c>
      <c r="D10" s="107" t="s">
        <v>85</v>
      </c>
      <c r="E10" s="118">
        <f>'約僱-印領清冊'!$K$15</f>
        <v>0</v>
      </c>
      <c r="F10" s="107" t="s">
        <v>92</v>
      </c>
      <c r="G10" s="206"/>
      <c r="H10" s="207"/>
      <c r="J10" s="117">
        <v>4</v>
      </c>
      <c r="K10" s="94" t="str">
        <f>'約僱-印領清冊'!$C$2</f>
        <v>社政業務</v>
      </c>
      <c r="L10" s="95" t="str">
        <f>'約僱-印領清冊'!$E$2</f>
        <v>婦女福利工作</v>
      </c>
      <c r="M10" s="107" t="s">
        <v>85</v>
      </c>
      <c r="N10" s="118">
        <f>'約僱-印領清冊'!$K$15</f>
        <v>0</v>
      </c>
      <c r="O10" s="107" t="s">
        <v>92</v>
      </c>
      <c r="P10" s="206"/>
      <c r="Q10" s="207"/>
    </row>
    <row r="11" spans="1:17" s="114" customFormat="1" ht="28.5" customHeight="1">
      <c r="A11" s="117"/>
      <c r="B11" s="119"/>
      <c r="C11" s="120"/>
      <c r="D11" s="120"/>
      <c r="E11" s="121">
        <f>SUM(E7:E10)</f>
        <v>0</v>
      </c>
      <c r="F11" s="107"/>
      <c r="G11" s="208"/>
      <c r="H11" s="209"/>
      <c r="J11" s="117"/>
      <c r="K11" s="119"/>
      <c r="L11" s="120"/>
      <c r="M11" s="120"/>
      <c r="N11" s="121">
        <f>SUM(N7:N10)</f>
        <v>0</v>
      </c>
      <c r="O11" s="107"/>
      <c r="P11" s="208"/>
      <c r="Q11" s="209"/>
    </row>
    <row r="12" spans="1:17" s="114" customFormat="1" ht="24.75" customHeight="1" thickBot="1">
      <c r="A12" s="218" t="s">
        <v>82</v>
      </c>
      <c r="B12" s="219"/>
      <c r="C12" s="219"/>
      <c r="D12" s="219"/>
      <c r="E12" s="220">
        <f>E11</f>
        <v>0</v>
      </c>
      <c r="F12" s="220"/>
      <c r="G12" s="220"/>
      <c r="H12" s="122" t="s">
        <v>83</v>
      </c>
      <c r="J12" s="218" t="s">
        <v>82</v>
      </c>
      <c r="K12" s="219"/>
      <c r="L12" s="219"/>
      <c r="M12" s="219"/>
      <c r="N12" s="220">
        <f>N11</f>
        <v>0</v>
      </c>
      <c r="O12" s="220"/>
      <c r="P12" s="220"/>
      <c r="Q12" s="122" t="s">
        <v>83</v>
      </c>
    </row>
    <row r="13" spans="1:17" s="114" customFormat="1" ht="22.5" customHeight="1">
      <c r="A13" s="123" t="s">
        <v>84</v>
      </c>
      <c r="B13" s="113"/>
      <c r="F13" s="124"/>
      <c r="H13" s="125" t="s">
        <v>93</v>
      </c>
      <c r="J13" s="123" t="s">
        <v>84</v>
      </c>
      <c r="K13" s="113"/>
      <c r="O13" s="124"/>
      <c r="Q13" s="125" t="s">
        <v>101</v>
      </c>
    </row>
    <row r="14" spans="1:15" ht="19.5" customHeight="1">
      <c r="A14" s="108"/>
      <c r="D14" s="108"/>
      <c r="F14" s="109"/>
      <c r="J14" s="108"/>
      <c r="M14" s="108"/>
      <c r="O14" s="109"/>
    </row>
    <row r="15" spans="1:17" ht="21" customHeight="1">
      <c r="A15" s="201" t="str">
        <f>"新竹縣政府"&amp;'約僱-印領清冊'!$C$1&amp;"("&amp;'約僱-印領清冊'!$E$1&amp;")"</f>
        <v>新竹縣政府社會處(婦幼科)</v>
      </c>
      <c r="B15" s="201"/>
      <c r="C15" s="201"/>
      <c r="D15" s="201"/>
      <c r="E15" s="201"/>
      <c r="F15" s="201"/>
      <c r="G15" s="201"/>
      <c r="H15" s="201"/>
      <c r="J15" s="201" t="str">
        <f>"新竹縣政府"&amp;'約僱-印領清冊'!$C$1&amp;"("&amp;'約僱-印領清冊'!$E$1&amp;")"</f>
        <v>新竹縣政府社會處(婦幼科)</v>
      </c>
      <c r="K15" s="201"/>
      <c r="L15" s="201"/>
      <c r="M15" s="201"/>
      <c r="N15" s="201"/>
      <c r="O15" s="201"/>
      <c r="P15" s="201"/>
      <c r="Q15" s="201"/>
    </row>
    <row r="16" spans="1:17" ht="21" customHeight="1">
      <c r="A16" s="217" t="s">
        <v>87</v>
      </c>
      <c r="B16" s="217"/>
      <c r="C16" s="217"/>
      <c r="D16" s="217"/>
      <c r="E16" s="217"/>
      <c r="F16" s="217"/>
      <c r="G16" s="217"/>
      <c r="H16" s="217"/>
      <c r="J16" s="217" t="s">
        <v>87</v>
      </c>
      <c r="K16" s="217"/>
      <c r="L16" s="217"/>
      <c r="M16" s="217"/>
      <c r="N16" s="217"/>
      <c r="O16" s="217"/>
      <c r="P16" s="217"/>
      <c r="Q16" s="217"/>
    </row>
    <row r="17" spans="1:17" ht="21" customHeight="1" thickBot="1">
      <c r="A17" s="210">
        <f ca="1">TODAY()</f>
        <v>40514</v>
      </c>
      <c r="B17" s="210"/>
      <c r="C17" s="210"/>
      <c r="D17" s="210"/>
      <c r="E17" s="210"/>
      <c r="F17" s="210"/>
      <c r="G17" s="210"/>
      <c r="H17" s="210"/>
      <c r="J17" s="210">
        <f ca="1">TODAY()</f>
        <v>40514</v>
      </c>
      <c r="K17" s="210"/>
      <c r="L17" s="210"/>
      <c r="M17" s="210"/>
      <c r="N17" s="210"/>
      <c r="O17" s="210"/>
      <c r="P17" s="210"/>
      <c r="Q17" s="210"/>
    </row>
    <row r="18" spans="1:17" s="113" customFormat="1" ht="20.25" customHeight="1" thickBot="1">
      <c r="A18" s="203" t="s">
        <v>102</v>
      </c>
      <c r="B18" s="204"/>
      <c r="C18" s="205"/>
      <c r="D18" s="110" t="str">
        <f>'約僱-印領清冊'!$V$2&amp;'約僱-印領清冊'!W2&amp;'約僱-印領清冊'!X2&amp;'約僱-印領清冊'!Y2</f>
        <v>99年11月</v>
      </c>
      <c r="E18" s="202" t="s">
        <v>124</v>
      </c>
      <c r="F18" s="202"/>
      <c r="G18" s="111">
        <f>E22</f>
        <v>0</v>
      </c>
      <c r="H18" s="112" t="s">
        <v>103</v>
      </c>
      <c r="J18" s="203" t="s">
        <v>102</v>
      </c>
      <c r="K18" s="204"/>
      <c r="L18" s="205"/>
      <c r="M18" s="110" t="str">
        <f>D18</f>
        <v>99年11月</v>
      </c>
      <c r="N18" s="202" t="s">
        <v>104</v>
      </c>
      <c r="O18" s="202"/>
      <c r="P18" s="111">
        <f>N24</f>
        <v>0</v>
      </c>
      <c r="Q18" s="112" t="s">
        <v>103</v>
      </c>
    </row>
    <row r="19" spans="1:17" s="114" customFormat="1" ht="18" customHeight="1">
      <c r="A19" s="211" t="s">
        <v>105</v>
      </c>
      <c r="B19" s="212"/>
      <c r="C19" s="212"/>
      <c r="D19" s="212"/>
      <c r="E19" s="213" t="s">
        <v>106</v>
      </c>
      <c r="F19" s="213" t="s">
        <v>107</v>
      </c>
      <c r="G19" s="213" t="s">
        <v>108</v>
      </c>
      <c r="H19" s="215"/>
      <c r="J19" s="211" t="s">
        <v>105</v>
      </c>
      <c r="K19" s="212"/>
      <c r="L19" s="212"/>
      <c r="M19" s="212"/>
      <c r="N19" s="213" t="s">
        <v>106</v>
      </c>
      <c r="O19" s="213" t="s">
        <v>107</v>
      </c>
      <c r="P19" s="213" t="s">
        <v>108</v>
      </c>
      <c r="Q19" s="215"/>
    </row>
    <row r="20" spans="1:17" s="114" customFormat="1" ht="18" customHeight="1">
      <c r="A20" s="115" t="s">
        <v>109</v>
      </c>
      <c r="B20" s="116" t="s">
        <v>110</v>
      </c>
      <c r="C20" s="116" t="s">
        <v>111</v>
      </c>
      <c r="D20" s="106" t="s">
        <v>112</v>
      </c>
      <c r="E20" s="214"/>
      <c r="F20" s="214"/>
      <c r="G20" s="214"/>
      <c r="H20" s="216"/>
      <c r="J20" s="115" t="s">
        <v>109</v>
      </c>
      <c r="K20" s="116" t="s">
        <v>110</v>
      </c>
      <c r="L20" s="116" t="s">
        <v>111</v>
      </c>
      <c r="M20" s="106" t="s">
        <v>112</v>
      </c>
      <c r="N20" s="214"/>
      <c r="O20" s="214"/>
      <c r="P20" s="214"/>
      <c r="Q20" s="216"/>
    </row>
    <row r="21" spans="1:17" s="114" customFormat="1" ht="28.5" customHeight="1">
      <c r="A21" s="117">
        <v>1</v>
      </c>
      <c r="B21" s="94" t="str">
        <f>'約僱-印領清冊'!$C$2</f>
        <v>社政業務</v>
      </c>
      <c r="C21" s="95" t="str">
        <f>'約僱-印領清冊'!$E$2</f>
        <v>婦女福利工作</v>
      </c>
      <c r="D21" s="107" t="s">
        <v>113</v>
      </c>
      <c r="E21" s="118">
        <f>'約僱-印領清冊'!$H$15</f>
        <v>0</v>
      </c>
      <c r="F21" s="107"/>
      <c r="G21" s="197" t="s">
        <v>114</v>
      </c>
      <c r="H21" s="198"/>
      <c r="J21" s="117">
        <v>1</v>
      </c>
      <c r="K21" s="94" t="str">
        <f>'約僱-印領清冊'!$C$2</f>
        <v>社政業務</v>
      </c>
      <c r="L21" s="95" t="str">
        <f>'約僱-印領清冊'!$E$2</f>
        <v>婦女福利工作</v>
      </c>
      <c r="M21" s="107" t="s">
        <v>113</v>
      </c>
      <c r="N21" s="118">
        <f>'約僱-印領清冊'!$H$15</f>
        <v>0</v>
      </c>
      <c r="O21" s="107"/>
      <c r="P21" s="197" t="s">
        <v>114</v>
      </c>
      <c r="Q21" s="198"/>
    </row>
    <row r="22" spans="1:17" s="114" customFormat="1" ht="28.5" customHeight="1">
      <c r="A22" s="117">
        <v>2</v>
      </c>
      <c r="B22" s="94" t="str">
        <f>'約僱-印領清冊'!$C$2</f>
        <v>社政業務</v>
      </c>
      <c r="C22" s="95" t="str">
        <f>'約僱-印領清冊'!$E$2</f>
        <v>婦女福利工作</v>
      </c>
      <c r="D22" s="107" t="s">
        <v>115</v>
      </c>
      <c r="E22" s="118">
        <f>'約僱-印領清冊'!$I$15</f>
        <v>0</v>
      </c>
      <c r="F22" s="107" t="s">
        <v>116</v>
      </c>
      <c r="G22" s="199"/>
      <c r="H22" s="200"/>
      <c r="J22" s="117">
        <v>2</v>
      </c>
      <c r="K22" s="94" t="str">
        <f>'約僱-印領清冊'!$C$2</f>
        <v>社政業務</v>
      </c>
      <c r="L22" s="95" t="str">
        <f>'約僱-印領清冊'!$E$2</f>
        <v>婦女福利工作</v>
      </c>
      <c r="M22" s="107" t="s">
        <v>115</v>
      </c>
      <c r="N22" s="118">
        <f>'約僱-印領清冊'!$I$15</f>
        <v>0</v>
      </c>
      <c r="O22" s="107" t="s">
        <v>116</v>
      </c>
      <c r="P22" s="199"/>
      <c r="Q22" s="200"/>
    </row>
    <row r="23" spans="1:17" s="114" customFormat="1" ht="28.5" customHeight="1">
      <c r="A23" s="117">
        <v>3</v>
      </c>
      <c r="B23" s="94" t="str">
        <f>'約僱-印領清冊'!$C$2</f>
        <v>社政業務</v>
      </c>
      <c r="C23" s="95" t="str">
        <f>'約僱-印領清冊'!$E$2</f>
        <v>婦女福利工作</v>
      </c>
      <c r="D23" s="107" t="s">
        <v>117</v>
      </c>
      <c r="E23" s="118">
        <f>'約僱-印領清冊'!$J$15</f>
        <v>0</v>
      </c>
      <c r="F23" s="107" t="s">
        <v>116</v>
      </c>
      <c r="G23" s="206"/>
      <c r="H23" s="207"/>
      <c r="J23" s="117">
        <v>3</v>
      </c>
      <c r="K23" s="94" t="str">
        <f>'約僱-印領清冊'!$C$2</f>
        <v>社政業務</v>
      </c>
      <c r="L23" s="95" t="str">
        <f>'約僱-印領清冊'!$E$2</f>
        <v>婦女福利工作</v>
      </c>
      <c r="M23" s="107" t="s">
        <v>117</v>
      </c>
      <c r="N23" s="118">
        <f>'約僱-印領清冊'!$J$15</f>
        <v>0</v>
      </c>
      <c r="O23" s="107" t="s">
        <v>116</v>
      </c>
      <c r="P23" s="206"/>
      <c r="Q23" s="207"/>
    </row>
    <row r="24" spans="1:17" s="114" customFormat="1" ht="28.5" customHeight="1">
      <c r="A24" s="117">
        <v>4</v>
      </c>
      <c r="B24" s="94" t="str">
        <f>'約僱-印領清冊'!$C$2</f>
        <v>社政業務</v>
      </c>
      <c r="C24" s="95" t="str">
        <f>'約僱-印領清冊'!$E$2</f>
        <v>婦女福利工作</v>
      </c>
      <c r="D24" s="107" t="s">
        <v>118</v>
      </c>
      <c r="E24" s="118">
        <f>'約僱-印領清冊'!$K$15</f>
        <v>0</v>
      </c>
      <c r="F24" s="107" t="s">
        <v>116</v>
      </c>
      <c r="G24" s="206"/>
      <c r="H24" s="207"/>
      <c r="J24" s="117">
        <v>4</v>
      </c>
      <c r="K24" s="94" t="str">
        <f>'約僱-印領清冊'!$C$2</f>
        <v>社政業務</v>
      </c>
      <c r="L24" s="95" t="str">
        <f>'約僱-印領清冊'!$E$2</f>
        <v>婦女福利工作</v>
      </c>
      <c r="M24" s="107" t="s">
        <v>118</v>
      </c>
      <c r="N24" s="118">
        <f>'約僱-印領清冊'!$K$15</f>
        <v>0</v>
      </c>
      <c r="O24" s="107" t="s">
        <v>116</v>
      </c>
      <c r="P24" s="206"/>
      <c r="Q24" s="207"/>
    </row>
    <row r="25" spans="1:17" s="114" customFormat="1" ht="28.5" customHeight="1">
      <c r="A25" s="117"/>
      <c r="B25" s="119"/>
      <c r="C25" s="120"/>
      <c r="D25" s="120"/>
      <c r="E25" s="121">
        <f>SUM(E21:E24)</f>
        <v>0</v>
      </c>
      <c r="F25" s="107"/>
      <c r="G25" s="208"/>
      <c r="H25" s="209"/>
      <c r="J25" s="117"/>
      <c r="K25" s="119"/>
      <c r="L25" s="120"/>
      <c r="M25" s="120"/>
      <c r="N25" s="121">
        <f>SUM(N21:N24)</f>
        <v>0</v>
      </c>
      <c r="O25" s="107"/>
      <c r="P25" s="208"/>
      <c r="Q25" s="209"/>
    </row>
    <row r="26" spans="1:17" s="114" customFormat="1" ht="24.75" customHeight="1" thickBot="1">
      <c r="A26" s="218" t="s">
        <v>119</v>
      </c>
      <c r="B26" s="219"/>
      <c r="C26" s="219"/>
      <c r="D26" s="219"/>
      <c r="E26" s="220">
        <f>E25</f>
        <v>0</v>
      </c>
      <c r="F26" s="220"/>
      <c r="G26" s="220"/>
      <c r="H26" s="122" t="s">
        <v>103</v>
      </c>
      <c r="J26" s="218" t="s">
        <v>119</v>
      </c>
      <c r="K26" s="219"/>
      <c r="L26" s="219"/>
      <c r="M26" s="219"/>
      <c r="N26" s="220">
        <f>N25</f>
        <v>0</v>
      </c>
      <c r="O26" s="220"/>
      <c r="P26" s="220"/>
      <c r="Q26" s="122" t="s">
        <v>103</v>
      </c>
    </row>
    <row r="27" spans="1:17" s="114" customFormat="1" ht="22.5" customHeight="1">
      <c r="A27" s="123" t="s">
        <v>120</v>
      </c>
      <c r="B27" s="113"/>
      <c r="F27" s="124"/>
      <c r="H27" s="125" t="s">
        <v>121</v>
      </c>
      <c r="J27" s="123" t="s">
        <v>120</v>
      </c>
      <c r="K27" s="113"/>
      <c r="O27" s="124"/>
      <c r="Q27" s="125" t="s">
        <v>122</v>
      </c>
    </row>
    <row r="28" spans="1:15" ht="19.5" customHeight="1">
      <c r="A28" s="108"/>
      <c r="D28" s="108"/>
      <c r="F28" s="109"/>
      <c r="J28" s="108"/>
      <c r="M28" s="108"/>
      <c r="O28" s="109"/>
    </row>
    <row r="29" spans="1:15" ht="25.5" customHeight="1">
      <c r="A29" s="108"/>
      <c r="D29" s="108"/>
      <c r="F29" s="109"/>
      <c r="J29" s="108"/>
      <c r="M29" s="108"/>
      <c r="O29" s="109"/>
    </row>
    <row r="30" ht="21" customHeight="1"/>
    <row r="31" ht="21" customHeight="1"/>
    <row r="32" ht="21" customHeight="1"/>
    <row r="33" s="105" customFormat="1" ht="20.25" customHeight="1"/>
    <row r="34" ht="18" customHeight="1"/>
    <row r="35" ht="18" customHeight="1"/>
    <row r="36" ht="28.5" customHeight="1"/>
    <row r="37" ht="28.5" customHeight="1"/>
    <row r="38" ht="28.5" customHeight="1"/>
    <row r="39" ht="28.5" customHeight="1"/>
    <row r="40" ht="28.5" customHeight="1"/>
    <row r="41" ht="24.75" customHeight="1"/>
    <row r="42" ht="22.5" customHeight="1"/>
    <row r="43" ht="19.5" customHeight="1"/>
    <row r="44" ht="48.75" customHeight="1"/>
    <row r="45" ht="21" customHeight="1"/>
    <row r="46" ht="21" customHeight="1"/>
    <row r="47" ht="21" customHeight="1"/>
    <row r="48" s="105" customFormat="1" ht="20.25" customHeight="1"/>
    <row r="49" ht="18" customHeight="1"/>
    <row r="50" ht="18" customHeight="1"/>
    <row r="51" ht="28.5" customHeight="1"/>
    <row r="52" ht="28.5" customHeight="1"/>
    <row r="53" ht="28.5" customHeight="1"/>
    <row r="54" ht="28.5" customHeight="1"/>
    <row r="55" ht="28.5" customHeight="1"/>
    <row r="56" ht="24.75" customHeight="1"/>
    <row r="57" ht="22.5" customHeight="1"/>
    <row r="58" ht="19.5" customHeight="1"/>
    <row r="59" ht="25.5" customHeight="1"/>
  </sheetData>
  <sheetProtection sheet="1" objects="1" scenarios="1"/>
  <mergeCells count="52">
    <mergeCell ref="P21:Q22"/>
    <mergeCell ref="P23:Q25"/>
    <mergeCell ref="J26:M26"/>
    <mergeCell ref="N26:P26"/>
    <mergeCell ref="J19:M19"/>
    <mergeCell ref="N19:N20"/>
    <mergeCell ref="O19:O20"/>
    <mergeCell ref="P19:Q20"/>
    <mergeCell ref="J15:Q15"/>
    <mergeCell ref="J16:Q16"/>
    <mergeCell ref="J17:Q17"/>
    <mergeCell ref="J18:L18"/>
    <mergeCell ref="N18:O18"/>
    <mergeCell ref="P7:Q8"/>
    <mergeCell ref="P9:Q11"/>
    <mergeCell ref="J12:M12"/>
    <mergeCell ref="N12:P12"/>
    <mergeCell ref="J5:M5"/>
    <mergeCell ref="N5:N6"/>
    <mergeCell ref="O5:O6"/>
    <mergeCell ref="P5:Q6"/>
    <mergeCell ref="J2:Q2"/>
    <mergeCell ref="J3:Q3"/>
    <mergeCell ref="J4:L4"/>
    <mergeCell ref="N4:O4"/>
    <mergeCell ref="G23:H25"/>
    <mergeCell ref="A26:D26"/>
    <mergeCell ref="E26:G26"/>
    <mergeCell ref="J1:Q1"/>
    <mergeCell ref="A3:H3"/>
    <mergeCell ref="A2:H2"/>
    <mergeCell ref="A1:H1"/>
    <mergeCell ref="A12:D12"/>
    <mergeCell ref="E12:G12"/>
    <mergeCell ref="E5:E6"/>
    <mergeCell ref="G19:H20"/>
    <mergeCell ref="A18:C18"/>
    <mergeCell ref="E18:F18"/>
    <mergeCell ref="F5:F6"/>
    <mergeCell ref="G5:H6"/>
    <mergeCell ref="A5:D5"/>
    <mergeCell ref="A16:H16"/>
    <mergeCell ref="G21:H22"/>
    <mergeCell ref="A15:H15"/>
    <mergeCell ref="E4:F4"/>
    <mergeCell ref="A4:C4"/>
    <mergeCell ref="G7:H8"/>
    <mergeCell ref="G9:H11"/>
    <mergeCell ref="A17:H17"/>
    <mergeCell ref="A19:D19"/>
    <mergeCell ref="E19:E20"/>
    <mergeCell ref="F19:F20"/>
  </mergeCells>
  <printOptions horizontalCentered="1" verticalCentered="1"/>
  <pageMargins left="0" right="0" top="0.2" bottom="0.32" header="0.26" footer="0.3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53"/>
  <sheetViews>
    <sheetView showZeros="0" zoomScale="80" zoomScaleNormal="80" workbookViewId="0" topLeftCell="A1">
      <selection activeCell="B5" sqref="B5"/>
    </sheetView>
  </sheetViews>
  <sheetFormatPr defaultColWidth="9.00390625" defaultRowHeight="16.5"/>
  <cols>
    <col min="1" max="1" width="9.50390625" style="1" customWidth="1"/>
    <col min="2" max="2" width="15.50390625" style="1" customWidth="1"/>
    <col min="3" max="3" width="17.50390625" style="1" customWidth="1"/>
    <col min="4" max="4" width="9.375" style="1" customWidth="1"/>
    <col min="5" max="5" width="12.50390625" style="1" customWidth="1"/>
    <col min="6" max="6" width="8.00390625" style="1" customWidth="1"/>
    <col min="7" max="7" width="16.50390625" style="1" customWidth="1"/>
    <col min="8" max="8" width="13.75390625" style="1" customWidth="1"/>
    <col min="9" max="11" width="16.50390625" style="1" customWidth="1"/>
    <col min="12" max="12" width="15.625" style="5" customWidth="1"/>
    <col min="13" max="13" width="24.875" style="1" customWidth="1"/>
    <col min="14" max="14" width="25.125" style="1" customWidth="1"/>
    <col min="15" max="16384" width="8.875" style="1" customWidth="1"/>
  </cols>
  <sheetData>
    <row r="1" spans="1:14" ht="28.5" customHeight="1">
      <c r="A1" s="166" t="s">
        <v>131</v>
      </c>
      <c r="B1" s="166"/>
      <c r="C1" s="225" t="str">
        <f>'約僱-印領清冊'!C1</f>
        <v>社會處</v>
      </c>
      <c r="D1" s="225"/>
      <c r="E1" s="221" t="str">
        <f>'約僱-印領清冊'!E1</f>
        <v>婦幼科</v>
      </c>
      <c r="F1" s="221"/>
      <c r="G1" s="73"/>
      <c r="H1" s="73"/>
      <c r="I1" s="168" t="s">
        <v>144</v>
      </c>
      <c r="J1" s="168"/>
      <c r="K1" s="168"/>
      <c r="L1" s="168"/>
      <c r="M1" s="168"/>
      <c r="N1" s="223" t="s">
        <v>86</v>
      </c>
    </row>
    <row r="2" spans="1:14" ht="33" customHeight="1" thickBot="1">
      <c r="A2" s="167" t="s">
        <v>132</v>
      </c>
      <c r="B2" s="167"/>
      <c r="C2" s="226" t="str">
        <f>'約僱-印領清冊'!C2</f>
        <v>社政業務</v>
      </c>
      <c r="D2" s="226"/>
      <c r="E2" s="222" t="str">
        <f>'約僱-印領清冊'!E2</f>
        <v>婦女福利工作</v>
      </c>
      <c r="F2" s="222"/>
      <c r="G2" s="75"/>
      <c r="H2" s="75"/>
      <c r="I2" s="169"/>
      <c r="J2" s="169"/>
      <c r="K2" s="169"/>
      <c r="L2" s="168"/>
      <c r="M2" s="169"/>
      <c r="N2" s="224"/>
    </row>
    <row r="3" spans="1:14" ht="34.5" customHeight="1">
      <c r="A3" s="230" t="s">
        <v>133</v>
      </c>
      <c r="B3" s="192" t="s">
        <v>134</v>
      </c>
      <c r="C3" s="184" t="s">
        <v>135</v>
      </c>
      <c r="D3" s="184" t="s">
        <v>136</v>
      </c>
      <c r="E3" s="184" t="s">
        <v>145</v>
      </c>
      <c r="F3" s="184" t="s">
        <v>146</v>
      </c>
      <c r="G3" s="184" t="s">
        <v>147</v>
      </c>
      <c r="H3" s="184" t="s">
        <v>199</v>
      </c>
      <c r="I3" s="189" t="s">
        <v>148</v>
      </c>
      <c r="J3" s="228" t="s">
        <v>140</v>
      </c>
      <c r="K3" s="192" t="s">
        <v>141</v>
      </c>
      <c r="L3" s="179" t="s">
        <v>142</v>
      </c>
      <c r="M3" s="165" t="s">
        <v>0</v>
      </c>
      <c r="N3" s="191" t="s">
        <v>7</v>
      </c>
    </row>
    <row r="4" spans="1:14" ht="33.75" customHeight="1">
      <c r="A4" s="230"/>
      <c r="B4" s="193"/>
      <c r="C4" s="185"/>
      <c r="D4" s="185"/>
      <c r="E4" s="188"/>
      <c r="F4" s="185"/>
      <c r="G4" s="188"/>
      <c r="H4" s="185"/>
      <c r="I4" s="190"/>
      <c r="J4" s="229"/>
      <c r="K4" s="196"/>
      <c r="L4" s="180"/>
      <c r="M4" s="163"/>
      <c r="N4" s="191"/>
    </row>
    <row r="5" spans="1:14" s="100" customFormat="1" ht="52.5" customHeight="1">
      <c r="A5" s="98" t="str">
        <f>'約僱-印領清冊'!A5</f>
        <v>A-021</v>
      </c>
      <c r="B5" s="98">
        <f>'約僱-印領清冊'!B5</f>
        <v>0</v>
      </c>
      <c r="C5" s="98">
        <f>'約僱-印領清冊'!C5</f>
        <v>0</v>
      </c>
      <c r="D5" s="98">
        <f>'約僱-印領清冊'!E5</f>
        <v>0</v>
      </c>
      <c r="E5" s="99">
        <f>IF(D5=0,0,VLOOKUP($D5,'(約雇標準)'!$C$5:$H$22,3,0))</f>
        <v>0</v>
      </c>
      <c r="F5" s="128">
        <v>1</v>
      </c>
      <c r="G5" s="99">
        <f aca="true" t="shared" si="0" ref="G5:G14">E5*F5</f>
        <v>0</v>
      </c>
      <c r="H5" s="272">
        <v>12</v>
      </c>
      <c r="I5" s="99">
        <f>G5*H5/12</f>
        <v>0</v>
      </c>
      <c r="J5" s="98"/>
      <c r="K5" s="145"/>
      <c r="L5" s="143">
        <f aca="true" t="shared" si="1" ref="L5:L14">I5-J5+K5</f>
        <v>0</v>
      </c>
      <c r="M5" s="146"/>
      <c r="N5" s="98"/>
    </row>
    <row r="6" spans="1:14" s="101" customFormat="1" ht="52.5" customHeight="1">
      <c r="A6" s="98">
        <f>'約僱-印領清冊'!A6</f>
        <v>0</v>
      </c>
      <c r="B6" s="98">
        <f>'約僱-印領清冊'!B6</f>
        <v>0</v>
      </c>
      <c r="C6" s="98">
        <f>'約僱-印領清冊'!C6</f>
        <v>0</v>
      </c>
      <c r="D6" s="98">
        <f>'約僱-印領清冊'!E6</f>
        <v>0</v>
      </c>
      <c r="E6" s="99">
        <f>IF(D6=0,0,VLOOKUP($D6,'(約雇標準)'!$C$5:$H$22,3,0))</f>
        <v>0</v>
      </c>
      <c r="F6" s="128">
        <v>1.5</v>
      </c>
      <c r="G6" s="99">
        <f t="shared" si="0"/>
        <v>0</v>
      </c>
      <c r="H6" s="272">
        <v>12</v>
      </c>
      <c r="I6" s="99">
        <f aca="true" t="shared" si="2" ref="I6:I14">G6*H6/12</f>
        <v>0</v>
      </c>
      <c r="J6" s="98"/>
      <c r="K6" s="145"/>
      <c r="L6" s="143">
        <f t="shared" si="1"/>
        <v>0</v>
      </c>
      <c r="M6" s="146"/>
      <c r="N6" s="98"/>
    </row>
    <row r="7" spans="1:14" s="101" customFormat="1" ht="52.5" customHeight="1">
      <c r="A7" s="98">
        <f>'約僱-印領清冊'!A7</f>
        <v>0</v>
      </c>
      <c r="B7" s="98">
        <f>'約僱-印領清冊'!B7</f>
        <v>0</v>
      </c>
      <c r="C7" s="98">
        <f>'約僱-印領清冊'!C7</f>
        <v>0</v>
      </c>
      <c r="D7" s="98">
        <f>'約僱-印領清冊'!E7</f>
        <v>0</v>
      </c>
      <c r="E7" s="99">
        <f>IF(D7=0,0,VLOOKUP($D7,'(約雇標準)'!$C$5:$H$22,3,0))</f>
        <v>0</v>
      </c>
      <c r="F7" s="128">
        <v>1.5</v>
      </c>
      <c r="G7" s="99">
        <f t="shared" si="0"/>
        <v>0</v>
      </c>
      <c r="H7" s="272">
        <v>12</v>
      </c>
      <c r="I7" s="99">
        <f t="shared" si="2"/>
        <v>0</v>
      </c>
      <c r="J7" s="98"/>
      <c r="K7" s="145"/>
      <c r="L7" s="143">
        <f t="shared" si="1"/>
        <v>0</v>
      </c>
      <c r="M7" s="146"/>
      <c r="N7" s="98"/>
    </row>
    <row r="8" spans="1:14" s="101" customFormat="1" ht="52.5" customHeight="1">
      <c r="A8" s="98">
        <f>'約僱-印領清冊'!A8</f>
        <v>0</v>
      </c>
      <c r="B8" s="98">
        <f>'約僱-印領清冊'!B8</f>
        <v>0</v>
      </c>
      <c r="C8" s="98">
        <f>'約僱-印領清冊'!C8</f>
        <v>0</v>
      </c>
      <c r="D8" s="98">
        <f>'約僱-印領清冊'!E8</f>
        <v>0</v>
      </c>
      <c r="E8" s="99">
        <f>IF(D8=0,0,VLOOKUP($D8,'(約雇標準)'!$C$5:$H$22,3,0))</f>
        <v>0</v>
      </c>
      <c r="F8" s="128">
        <v>1.5</v>
      </c>
      <c r="G8" s="99">
        <f t="shared" si="0"/>
        <v>0</v>
      </c>
      <c r="H8" s="272">
        <v>12</v>
      </c>
      <c r="I8" s="99">
        <f t="shared" si="2"/>
        <v>0</v>
      </c>
      <c r="J8" s="98"/>
      <c r="K8" s="145"/>
      <c r="L8" s="143">
        <f t="shared" si="1"/>
        <v>0</v>
      </c>
      <c r="M8" s="146"/>
      <c r="N8" s="98"/>
    </row>
    <row r="9" spans="1:14" s="101" customFormat="1" ht="52.5" customHeight="1">
      <c r="A9" s="98">
        <f>'約僱-印領清冊'!A9</f>
        <v>0</v>
      </c>
      <c r="B9" s="98">
        <f>'約僱-印領清冊'!B9</f>
        <v>0</v>
      </c>
      <c r="C9" s="98">
        <f>'約僱-印領清冊'!C9</f>
        <v>0</v>
      </c>
      <c r="D9" s="98">
        <f>'約僱-印領清冊'!E9</f>
        <v>0</v>
      </c>
      <c r="E9" s="99">
        <f>IF(D9=0,0,VLOOKUP($D9,'(約雇標準)'!$C$5:$H$22,3,0))</f>
        <v>0</v>
      </c>
      <c r="F9" s="128">
        <v>1.5</v>
      </c>
      <c r="G9" s="99">
        <f t="shared" si="0"/>
        <v>0</v>
      </c>
      <c r="H9" s="272">
        <v>12</v>
      </c>
      <c r="I9" s="99">
        <f t="shared" si="2"/>
        <v>0</v>
      </c>
      <c r="J9" s="98"/>
      <c r="K9" s="145"/>
      <c r="L9" s="143">
        <f t="shared" si="1"/>
        <v>0</v>
      </c>
      <c r="M9" s="146"/>
      <c r="N9" s="98"/>
    </row>
    <row r="10" spans="1:14" s="101" customFormat="1" ht="52.5" customHeight="1">
      <c r="A10" s="98">
        <f>'約僱-印領清冊'!A10</f>
        <v>0</v>
      </c>
      <c r="B10" s="98">
        <f>'約僱-印領清冊'!B10</f>
        <v>0</v>
      </c>
      <c r="C10" s="98">
        <f>'約僱-印領清冊'!C10</f>
        <v>0</v>
      </c>
      <c r="D10" s="98">
        <f>'約僱-印領清冊'!E10</f>
        <v>0</v>
      </c>
      <c r="E10" s="99">
        <f>IF(D10=0,0,VLOOKUP($D10,'(約雇標準)'!$C$5:$H$22,3,0))</f>
        <v>0</v>
      </c>
      <c r="F10" s="128">
        <v>1.5</v>
      </c>
      <c r="G10" s="99">
        <f t="shared" si="0"/>
        <v>0</v>
      </c>
      <c r="H10" s="272">
        <v>12</v>
      </c>
      <c r="I10" s="99">
        <f t="shared" si="2"/>
        <v>0</v>
      </c>
      <c r="J10" s="98"/>
      <c r="K10" s="145"/>
      <c r="L10" s="143">
        <f t="shared" si="1"/>
        <v>0</v>
      </c>
      <c r="M10" s="146"/>
      <c r="N10" s="98"/>
    </row>
    <row r="11" spans="1:14" s="101" customFormat="1" ht="52.5" customHeight="1">
      <c r="A11" s="98">
        <f>'約僱-印領清冊'!A11</f>
        <v>0</v>
      </c>
      <c r="B11" s="98">
        <f>'約僱-印領清冊'!B11</f>
        <v>0</v>
      </c>
      <c r="C11" s="98">
        <f>'約僱-印領清冊'!C11</f>
        <v>0</v>
      </c>
      <c r="D11" s="98">
        <f>'約僱-印領清冊'!E11</f>
        <v>0</v>
      </c>
      <c r="E11" s="99">
        <f>IF(D11=0,0,VLOOKUP($D11,'(約雇標準)'!$C$5:$H$22,3,0))</f>
        <v>0</v>
      </c>
      <c r="F11" s="128">
        <v>1.5</v>
      </c>
      <c r="G11" s="99">
        <f t="shared" si="0"/>
        <v>0</v>
      </c>
      <c r="H11" s="272">
        <v>12</v>
      </c>
      <c r="I11" s="99">
        <f t="shared" si="2"/>
        <v>0</v>
      </c>
      <c r="J11" s="98"/>
      <c r="K11" s="145"/>
      <c r="L11" s="143">
        <f t="shared" si="1"/>
        <v>0</v>
      </c>
      <c r="M11" s="146"/>
      <c r="N11" s="98"/>
    </row>
    <row r="12" spans="1:14" s="101" customFormat="1" ht="52.5" customHeight="1">
      <c r="A12" s="98">
        <f>'約僱-印領清冊'!A12</f>
        <v>0</v>
      </c>
      <c r="B12" s="98">
        <f>'約僱-印領清冊'!B12</f>
        <v>0</v>
      </c>
      <c r="C12" s="98">
        <f>'約僱-印領清冊'!C12</f>
        <v>0</v>
      </c>
      <c r="D12" s="98">
        <f>'約僱-印領清冊'!E12</f>
        <v>0</v>
      </c>
      <c r="E12" s="99">
        <f>IF(D12=0,0,VLOOKUP($D12,'(約雇標準)'!$C$5:$H$22,3,0))</f>
        <v>0</v>
      </c>
      <c r="F12" s="128">
        <v>1.5</v>
      </c>
      <c r="G12" s="99">
        <f t="shared" si="0"/>
        <v>0</v>
      </c>
      <c r="H12" s="272">
        <v>12</v>
      </c>
      <c r="I12" s="99">
        <f t="shared" si="2"/>
        <v>0</v>
      </c>
      <c r="J12" s="98"/>
      <c r="K12" s="145"/>
      <c r="L12" s="143">
        <f t="shared" si="1"/>
        <v>0</v>
      </c>
      <c r="M12" s="146"/>
      <c r="N12" s="98"/>
    </row>
    <row r="13" spans="1:14" s="101" customFormat="1" ht="52.5" customHeight="1">
      <c r="A13" s="98">
        <f>'約僱-印領清冊'!A13</f>
        <v>0</v>
      </c>
      <c r="B13" s="98">
        <f>'約僱-印領清冊'!B13</f>
        <v>0</v>
      </c>
      <c r="C13" s="98">
        <f>'約僱-印領清冊'!C13</f>
        <v>0</v>
      </c>
      <c r="D13" s="98">
        <f>'約僱-印領清冊'!E13</f>
        <v>0</v>
      </c>
      <c r="E13" s="99">
        <f>IF(D13=0,0,VLOOKUP($D13,'(約雇標準)'!$C$5:$H$22,3,0))</f>
        <v>0</v>
      </c>
      <c r="F13" s="128">
        <v>1.5</v>
      </c>
      <c r="G13" s="99">
        <f t="shared" si="0"/>
        <v>0</v>
      </c>
      <c r="H13" s="272">
        <v>12</v>
      </c>
      <c r="I13" s="99">
        <f t="shared" si="2"/>
        <v>0</v>
      </c>
      <c r="J13" s="98"/>
      <c r="K13" s="145"/>
      <c r="L13" s="143">
        <f t="shared" si="1"/>
        <v>0</v>
      </c>
      <c r="M13" s="146"/>
      <c r="N13" s="98"/>
    </row>
    <row r="14" spans="1:14" s="101" customFormat="1" ht="52.5" customHeight="1">
      <c r="A14" s="98">
        <f>'約僱-印領清冊'!A14</f>
        <v>0</v>
      </c>
      <c r="B14" s="98">
        <f>'約僱-印領清冊'!B14</f>
        <v>0</v>
      </c>
      <c r="C14" s="98">
        <f>'約僱-印領清冊'!C14</f>
        <v>0</v>
      </c>
      <c r="D14" s="98">
        <f>'約僱-印領清冊'!E14</f>
        <v>0</v>
      </c>
      <c r="E14" s="99">
        <f>IF(D14=0,0,VLOOKUP($D14,'(約雇標準)'!$C$5:$H$22,3,0))</f>
        <v>0</v>
      </c>
      <c r="F14" s="128">
        <v>1.5</v>
      </c>
      <c r="G14" s="99">
        <f t="shared" si="0"/>
        <v>0</v>
      </c>
      <c r="H14" s="272">
        <v>12</v>
      </c>
      <c r="I14" s="99">
        <f t="shared" si="2"/>
        <v>0</v>
      </c>
      <c r="J14" s="98"/>
      <c r="K14" s="145"/>
      <c r="L14" s="143">
        <f t="shared" si="1"/>
        <v>0</v>
      </c>
      <c r="M14" s="146"/>
      <c r="N14" s="98"/>
    </row>
    <row r="15" spans="1:14" s="104" customFormat="1" ht="52.5" customHeight="1" thickBot="1">
      <c r="A15" s="102"/>
      <c r="B15" s="181" t="s">
        <v>137</v>
      </c>
      <c r="C15" s="183"/>
      <c r="D15" s="103"/>
      <c r="E15" s="99">
        <f>SUM(E5:E14)</f>
        <v>0</v>
      </c>
      <c r="F15" s="103"/>
      <c r="G15" s="99">
        <f>SUM(G5:G14)</f>
        <v>0</v>
      </c>
      <c r="H15" s="103"/>
      <c r="I15" s="99">
        <f>SUM(I5:I14)</f>
        <v>0</v>
      </c>
      <c r="J15" s="103">
        <f>SUM(J5:J14)</f>
        <v>0</v>
      </c>
      <c r="K15" s="129">
        <f>SUM(K5:K14)</f>
        <v>0</v>
      </c>
      <c r="L15" s="144">
        <f>SUM(L5:L14)</f>
        <v>0</v>
      </c>
      <c r="M15" s="147">
        <f>SUM(M5:M14)</f>
        <v>0</v>
      </c>
      <c r="N15" s="98"/>
    </row>
    <row r="16" ht="21.75" customHeight="1"/>
    <row r="17" spans="1:14" s="2" customFormat="1" ht="19.5" customHeight="1">
      <c r="A17" s="155" t="s">
        <v>95</v>
      </c>
      <c r="B17" s="155"/>
      <c r="C17" s="96"/>
      <c r="G17" s="157" t="s">
        <v>126</v>
      </c>
      <c r="H17" s="157"/>
      <c r="I17" s="127"/>
      <c r="J17" s="157" t="s">
        <v>4</v>
      </c>
      <c r="K17" s="157"/>
      <c r="L17" s="96"/>
      <c r="M17" s="186" t="s">
        <v>143</v>
      </c>
      <c r="N17" s="187"/>
    </row>
    <row r="18" spans="2:14" s="2" customFormat="1" ht="35.25" customHeight="1">
      <c r="B18" s="151" t="s">
        <v>163</v>
      </c>
      <c r="C18" s="13"/>
      <c r="G18" s="97"/>
      <c r="J18" s="97"/>
      <c r="K18" s="12"/>
      <c r="M18" s="97"/>
      <c r="N18" s="8"/>
    </row>
    <row r="19" spans="2:14" s="2" customFormat="1" ht="35.25" customHeight="1">
      <c r="B19" s="151" t="s">
        <v>164</v>
      </c>
      <c r="C19" s="13"/>
      <c r="G19" s="97"/>
      <c r="J19" s="97"/>
      <c r="K19" s="12"/>
      <c r="M19" s="97"/>
      <c r="N19" s="8"/>
    </row>
    <row r="20" spans="2:14" s="2" customFormat="1" ht="35.25" customHeight="1">
      <c r="B20" s="151" t="s">
        <v>165</v>
      </c>
      <c r="C20" s="13"/>
      <c r="G20" s="97"/>
      <c r="J20" s="97"/>
      <c r="K20" s="12"/>
      <c r="M20" s="97"/>
      <c r="N20" s="8"/>
    </row>
    <row r="21" spans="2:14" s="149" customFormat="1" ht="27" customHeight="1">
      <c r="B21" s="150" t="s">
        <v>5</v>
      </c>
      <c r="C21" s="227" t="s">
        <v>149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ht="16.5">
      <c r="L22" s="1"/>
    </row>
    <row r="23" ht="16.5">
      <c r="L23" s="1"/>
    </row>
    <row r="24" ht="16.5">
      <c r="L24" s="1"/>
    </row>
    <row r="25" ht="16.5">
      <c r="L25" s="1"/>
    </row>
    <row r="26" ht="16.5">
      <c r="L26" s="1"/>
    </row>
    <row r="27" ht="16.5">
      <c r="L27" s="1"/>
    </row>
    <row r="28" ht="16.5">
      <c r="L28" s="1"/>
    </row>
    <row r="29" ht="16.5">
      <c r="L29" s="1"/>
    </row>
    <row r="30" ht="16.5">
      <c r="L30" s="1"/>
    </row>
    <row r="31" ht="16.5">
      <c r="L31" s="1"/>
    </row>
    <row r="32" ht="16.5">
      <c r="L32" s="1"/>
    </row>
    <row r="33" ht="16.5">
      <c r="L33" s="1"/>
    </row>
    <row r="34" ht="16.5">
      <c r="L34" s="1"/>
    </row>
    <row r="35" ht="16.5">
      <c r="L35" s="1"/>
    </row>
    <row r="36" ht="16.5">
      <c r="L36" s="1"/>
    </row>
    <row r="37" ht="16.5">
      <c r="L37" s="1"/>
    </row>
    <row r="38" ht="16.5">
      <c r="L38" s="1"/>
    </row>
    <row r="39" ht="16.5">
      <c r="L39" s="1"/>
    </row>
    <row r="40" ht="16.5">
      <c r="L40" s="1"/>
    </row>
    <row r="41" ht="16.5">
      <c r="L41" s="1"/>
    </row>
    <row r="42" ht="16.5">
      <c r="L42" s="1"/>
    </row>
    <row r="43" ht="16.5">
      <c r="L43" s="1"/>
    </row>
    <row r="44" ht="16.5">
      <c r="L44" s="1"/>
    </row>
    <row r="45" ht="16.5">
      <c r="L45" s="1"/>
    </row>
    <row r="46" ht="16.5">
      <c r="L46" s="1"/>
    </row>
    <row r="47" ht="16.5">
      <c r="L47" s="1"/>
    </row>
    <row r="48" ht="16.5">
      <c r="L48" s="1"/>
    </row>
    <row r="49" ht="16.5">
      <c r="L49" s="1"/>
    </row>
    <row r="50" ht="16.5">
      <c r="L50" s="1"/>
    </row>
    <row r="51" ht="16.5">
      <c r="L51" s="1"/>
    </row>
    <row r="52" ht="16.5">
      <c r="L52" s="1"/>
    </row>
    <row r="53" ht="16.5">
      <c r="L53" s="1"/>
    </row>
  </sheetData>
  <sheetProtection sheet="1" objects="1" scenarios="1"/>
  <mergeCells count="28">
    <mergeCell ref="A17:B17"/>
    <mergeCell ref="C3:C4"/>
    <mergeCell ref="G3:G4"/>
    <mergeCell ref="J17:K17"/>
    <mergeCell ref="A3:A4"/>
    <mergeCell ref="B3:B4"/>
    <mergeCell ref="K3:K4"/>
    <mergeCell ref="B15:C15"/>
    <mergeCell ref="H3:H4"/>
    <mergeCell ref="F3:F4"/>
    <mergeCell ref="M17:N17"/>
    <mergeCell ref="G17:H17"/>
    <mergeCell ref="C21:N21"/>
    <mergeCell ref="E3:E4"/>
    <mergeCell ref="N3:N4"/>
    <mergeCell ref="L3:L4"/>
    <mergeCell ref="J3:J4"/>
    <mergeCell ref="I3:I4"/>
    <mergeCell ref="M3:M4"/>
    <mergeCell ref="D3:D4"/>
    <mergeCell ref="A1:B1"/>
    <mergeCell ref="A2:B2"/>
    <mergeCell ref="C1:D1"/>
    <mergeCell ref="C2:D2"/>
    <mergeCell ref="E1:F1"/>
    <mergeCell ref="E2:F2"/>
    <mergeCell ref="N1:N2"/>
    <mergeCell ref="I1:M2"/>
  </mergeCells>
  <conditionalFormatting sqref="H5:H14">
    <cfRule type="cellIs" priority="1" dxfId="0" operator="greaterThan" stopIfTrue="1">
      <formula>12</formula>
    </cfRule>
  </conditionalFormatting>
  <printOptions/>
  <pageMargins left="0.4" right="0" top="0.43" bottom="0.31496062992125984" header="0.2362204724409449" footer="0.2755905511811024"/>
  <pageSetup blackAndWhite="1"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N53"/>
  <sheetViews>
    <sheetView showZeros="0" zoomScale="80" zoomScaleNormal="80" workbookViewId="0" topLeftCell="A1">
      <selection activeCell="B6" sqref="B6"/>
    </sheetView>
  </sheetViews>
  <sheetFormatPr defaultColWidth="9.00390625" defaultRowHeight="16.5"/>
  <cols>
    <col min="1" max="1" width="8.625" style="1" customWidth="1"/>
    <col min="2" max="2" width="15.50390625" style="1" customWidth="1"/>
    <col min="3" max="3" width="17.50390625" style="1" customWidth="1"/>
    <col min="4" max="4" width="9.375" style="1" customWidth="1"/>
    <col min="5" max="5" width="12.50390625" style="1" customWidth="1"/>
    <col min="6" max="6" width="8.00390625" style="1" customWidth="1"/>
    <col min="7" max="7" width="16.50390625" style="1" customWidth="1"/>
    <col min="8" max="8" width="13.75390625" style="1" customWidth="1"/>
    <col min="9" max="11" width="16.50390625" style="1" customWidth="1"/>
    <col min="12" max="12" width="15.625" style="5" customWidth="1"/>
    <col min="13" max="13" width="24.75390625" style="1" customWidth="1"/>
    <col min="14" max="14" width="23.625" style="1" customWidth="1"/>
    <col min="15" max="16384" width="8.875" style="1" customWidth="1"/>
  </cols>
  <sheetData>
    <row r="1" spans="1:14" ht="28.5" customHeight="1">
      <c r="A1" s="166" t="s">
        <v>166</v>
      </c>
      <c r="B1" s="166"/>
      <c r="C1" s="225" t="str">
        <f>'約僱-印領清冊'!C1</f>
        <v>社會處</v>
      </c>
      <c r="D1" s="225"/>
      <c r="E1" s="221" t="str">
        <f>'約僱-印領清冊'!E1</f>
        <v>婦幼科</v>
      </c>
      <c r="F1" s="221"/>
      <c r="G1" s="73"/>
      <c r="H1" s="73"/>
      <c r="I1" s="168" t="s">
        <v>139</v>
      </c>
      <c r="J1" s="168"/>
      <c r="K1" s="168"/>
      <c r="L1" s="168"/>
      <c r="M1" s="168"/>
      <c r="N1" s="223" t="s">
        <v>167</v>
      </c>
    </row>
    <row r="2" spans="1:14" ht="33" customHeight="1" thickBot="1">
      <c r="A2" s="167" t="s">
        <v>168</v>
      </c>
      <c r="B2" s="167"/>
      <c r="C2" s="226" t="str">
        <f>'約僱-印領清冊'!C2</f>
        <v>社政業務</v>
      </c>
      <c r="D2" s="226"/>
      <c r="E2" s="222" t="str">
        <f>'約僱-印領清冊'!E2</f>
        <v>婦女福利工作</v>
      </c>
      <c r="F2" s="222"/>
      <c r="G2" s="75"/>
      <c r="H2" s="75"/>
      <c r="I2" s="169"/>
      <c r="J2" s="169"/>
      <c r="K2" s="169"/>
      <c r="L2" s="168"/>
      <c r="M2" s="169"/>
      <c r="N2" s="224"/>
    </row>
    <row r="3" spans="1:14" ht="34.5" customHeight="1">
      <c r="A3" s="230" t="s">
        <v>169</v>
      </c>
      <c r="B3" s="192" t="s">
        <v>170</v>
      </c>
      <c r="C3" s="184" t="s">
        <v>171</v>
      </c>
      <c r="D3" s="184" t="s">
        <v>172</v>
      </c>
      <c r="E3" s="184" t="s">
        <v>173</v>
      </c>
      <c r="F3" s="184" t="s">
        <v>174</v>
      </c>
      <c r="G3" s="184" t="s">
        <v>175</v>
      </c>
      <c r="H3" s="184" t="s">
        <v>199</v>
      </c>
      <c r="I3" s="189" t="s">
        <v>148</v>
      </c>
      <c r="J3" s="228" t="s">
        <v>176</v>
      </c>
      <c r="K3" s="192" t="s">
        <v>177</v>
      </c>
      <c r="L3" s="179" t="s">
        <v>178</v>
      </c>
      <c r="M3" s="165" t="s">
        <v>179</v>
      </c>
      <c r="N3" s="191" t="s">
        <v>180</v>
      </c>
    </row>
    <row r="4" spans="1:14" ht="33.75" customHeight="1">
      <c r="A4" s="230"/>
      <c r="B4" s="193"/>
      <c r="C4" s="185"/>
      <c r="D4" s="185"/>
      <c r="E4" s="188"/>
      <c r="F4" s="185"/>
      <c r="G4" s="188"/>
      <c r="H4" s="185"/>
      <c r="I4" s="190"/>
      <c r="J4" s="229"/>
      <c r="K4" s="196"/>
      <c r="L4" s="180"/>
      <c r="M4" s="163"/>
      <c r="N4" s="191"/>
    </row>
    <row r="5" spans="1:14" s="100" customFormat="1" ht="52.5" customHeight="1">
      <c r="A5" s="98" t="str">
        <f>'約僱-印領清冊'!A5</f>
        <v>A-021</v>
      </c>
      <c r="B5" s="98">
        <f>'約僱-印領清冊'!B5</f>
        <v>0</v>
      </c>
      <c r="C5" s="98">
        <f>'約僱-印領清冊'!C5</f>
        <v>0</v>
      </c>
      <c r="D5" s="98">
        <v>280</v>
      </c>
      <c r="E5" s="99">
        <f>IF(D5=0,0,VLOOKUP($D5,'(約雇標準)'!$C$5:$H$22,3,0))</f>
        <v>32928</v>
      </c>
      <c r="F5" s="128">
        <v>1</v>
      </c>
      <c r="G5" s="99">
        <f aca="true" t="shared" si="0" ref="G5:G14">E5*F5</f>
        <v>32928</v>
      </c>
      <c r="H5" s="272">
        <v>12</v>
      </c>
      <c r="I5" s="99">
        <f>G5*H5/12</f>
        <v>32928</v>
      </c>
      <c r="J5" s="98"/>
      <c r="K5" s="145"/>
      <c r="L5" s="143">
        <f aca="true" t="shared" si="1" ref="L5:L14">I5-J5+K5</f>
        <v>32928</v>
      </c>
      <c r="M5" s="146"/>
      <c r="N5" s="98"/>
    </row>
    <row r="6" spans="1:14" s="101" customFormat="1" ht="52.5" customHeight="1">
      <c r="A6" s="98">
        <f>'約僱-印領清冊'!A6</f>
        <v>0</v>
      </c>
      <c r="B6" s="98">
        <f>'約僱-印領清冊'!B6</f>
        <v>0</v>
      </c>
      <c r="C6" s="98">
        <f>'約僱-印領清冊'!C6</f>
        <v>0</v>
      </c>
      <c r="D6" s="98">
        <f>'約僱-印領清冊'!E6</f>
        <v>0</v>
      </c>
      <c r="E6" s="99">
        <f>IF(D6=0,0,VLOOKUP($D6,'(約雇標準)'!$C$5:$H$22,3,0))</f>
        <v>0</v>
      </c>
      <c r="F6" s="128">
        <v>1.5</v>
      </c>
      <c r="G6" s="99">
        <f t="shared" si="0"/>
        <v>0</v>
      </c>
      <c r="H6" s="272">
        <v>12</v>
      </c>
      <c r="I6" s="99">
        <f aca="true" t="shared" si="2" ref="I6:I14">G6*H6/12</f>
        <v>0</v>
      </c>
      <c r="J6" s="98"/>
      <c r="K6" s="145"/>
      <c r="L6" s="143">
        <f t="shared" si="1"/>
        <v>0</v>
      </c>
      <c r="M6" s="146"/>
      <c r="N6" s="98"/>
    </row>
    <row r="7" spans="1:14" s="101" customFormat="1" ht="52.5" customHeight="1">
      <c r="A7" s="98">
        <f>'約僱-印領清冊'!A7</f>
        <v>0</v>
      </c>
      <c r="B7" s="98">
        <f>'約僱-印領清冊'!B7</f>
        <v>0</v>
      </c>
      <c r="C7" s="98">
        <f>'約僱-印領清冊'!C7</f>
        <v>0</v>
      </c>
      <c r="D7" s="98">
        <f>'約僱-印領清冊'!E7</f>
        <v>0</v>
      </c>
      <c r="E7" s="99">
        <f>IF(D7=0,0,VLOOKUP($D7,'(約雇標準)'!$C$5:$H$22,3,0))</f>
        <v>0</v>
      </c>
      <c r="F7" s="128">
        <v>1.5</v>
      </c>
      <c r="G7" s="99">
        <f t="shared" si="0"/>
        <v>0</v>
      </c>
      <c r="H7" s="272">
        <v>12</v>
      </c>
      <c r="I7" s="99">
        <f t="shared" si="2"/>
        <v>0</v>
      </c>
      <c r="J7" s="98"/>
      <c r="K7" s="145"/>
      <c r="L7" s="143">
        <f t="shared" si="1"/>
        <v>0</v>
      </c>
      <c r="M7" s="146"/>
      <c r="N7" s="98"/>
    </row>
    <row r="8" spans="1:14" s="101" customFormat="1" ht="52.5" customHeight="1">
      <c r="A8" s="98">
        <f>'約僱-印領清冊'!A8</f>
        <v>0</v>
      </c>
      <c r="B8" s="98">
        <f>'約僱-印領清冊'!B8</f>
        <v>0</v>
      </c>
      <c r="C8" s="98">
        <f>'約僱-印領清冊'!C8</f>
        <v>0</v>
      </c>
      <c r="D8" s="98">
        <f>'約僱-印領清冊'!E8</f>
        <v>0</v>
      </c>
      <c r="E8" s="99">
        <f>IF(D8=0,0,VLOOKUP($D8,'(約雇標準)'!$C$5:$H$22,3,0))</f>
        <v>0</v>
      </c>
      <c r="F8" s="128">
        <v>1.5</v>
      </c>
      <c r="G8" s="99">
        <f t="shared" si="0"/>
        <v>0</v>
      </c>
      <c r="H8" s="272">
        <v>12</v>
      </c>
      <c r="I8" s="99">
        <f t="shared" si="2"/>
        <v>0</v>
      </c>
      <c r="J8" s="98"/>
      <c r="K8" s="145"/>
      <c r="L8" s="143">
        <f t="shared" si="1"/>
        <v>0</v>
      </c>
      <c r="M8" s="146"/>
      <c r="N8" s="98"/>
    </row>
    <row r="9" spans="1:14" s="101" customFormat="1" ht="52.5" customHeight="1">
      <c r="A9" s="98">
        <f>'約僱-印領清冊'!A9</f>
        <v>0</v>
      </c>
      <c r="B9" s="98">
        <f>'約僱-印領清冊'!B9</f>
        <v>0</v>
      </c>
      <c r="C9" s="98">
        <f>'約僱-印領清冊'!C9</f>
        <v>0</v>
      </c>
      <c r="D9" s="98">
        <f>'約僱-印領清冊'!E9</f>
        <v>0</v>
      </c>
      <c r="E9" s="99">
        <f>IF(D9=0,0,VLOOKUP($D9,'(約雇標準)'!$C$5:$H$22,3,0))</f>
        <v>0</v>
      </c>
      <c r="F9" s="128">
        <v>1.5</v>
      </c>
      <c r="G9" s="99">
        <f t="shared" si="0"/>
        <v>0</v>
      </c>
      <c r="H9" s="272">
        <v>12</v>
      </c>
      <c r="I9" s="99">
        <f t="shared" si="2"/>
        <v>0</v>
      </c>
      <c r="J9" s="98"/>
      <c r="K9" s="145"/>
      <c r="L9" s="143">
        <f t="shared" si="1"/>
        <v>0</v>
      </c>
      <c r="M9" s="146"/>
      <c r="N9" s="98"/>
    </row>
    <row r="10" spans="1:14" s="101" customFormat="1" ht="52.5" customHeight="1">
      <c r="A10" s="98">
        <f>'約僱-印領清冊'!A10</f>
        <v>0</v>
      </c>
      <c r="B10" s="98">
        <f>'約僱-印領清冊'!B10</f>
        <v>0</v>
      </c>
      <c r="C10" s="98">
        <f>'約僱-印領清冊'!C10</f>
        <v>0</v>
      </c>
      <c r="D10" s="98">
        <f>'約僱-印領清冊'!E10</f>
        <v>0</v>
      </c>
      <c r="E10" s="99">
        <f>IF(D10=0,0,VLOOKUP($D10,'(約雇標準)'!$C$5:$H$22,3,0))</f>
        <v>0</v>
      </c>
      <c r="F10" s="128">
        <v>1.5</v>
      </c>
      <c r="G10" s="99">
        <f t="shared" si="0"/>
        <v>0</v>
      </c>
      <c r="H10" s="272">
        <v>12</v>
      </c>
      <c r="I10" s="99">
        <f t="shared" si="2"/>
        <v>0</v>
      </c>
      <c r="J10" s="98"/>
      <c r="K10" s="145"/>
      <c r="L10" s="143">
        <f t="shared" si="1"/>
        <v>0</v>
      </c>
      <c r="M10" s="146"/>
      <c r="N10" s="98"/>
    </row>
    <row r="11" spans="1:14" s="101" customFormat="1" ht="52.5" customHeight="1">
      <c r="A11" s="98">
        <f>'約僱-印領清冊'!A11</f>
        <v>0</v>
      </c>
      <c r="B11" s="98">
        <f>'約僱-印領清冊'!B11</f>
        <v>0</v>
      </c>
      <c r="C11" s="98">
        <f>'約僱-印領清冊'!C11</f>
        <v>0</v>
      </c>
      <c r="D11" s="98">
        <f>'約僱-印領清冊'!E11</f>
        <v>0</v>
      </c>
      <c r="E11" s="99">
        <f>IF(D11=0,0,VLOOKUP($D11,'(約雇標準)'!$C$5:$H$22,3,0))</f>
        <v>0</v>
      </c>
      <c r="F11" s="128">
        <v>1.5</v>
      </c>
      <c r="G11" s="99">
        <f t="shared" si="0"/>
        <v>0</v>
      </c>
      <c r="H11" s="272">
        <v>12</v>
      </c>
      <c r="I11" s="99">
        <f t="shared" si="2"/>
        <v>0</v>
      </c>
      <c r="J11" s="98"/>
      <c r="K11" s="145"/>
      <c r="L11" s="143">
        <f t="shared" si="1"/>
        <v>0</v>
      </c>
      <c r="M11" s="146"/>
      <c r="N11" s="98"/>
    </row>
    <row r="12" spans="1:14" s="101" customFormat="1" ht="52.5" customHeight="1">
      <c r="A12" s="98">
        <f>'約僱-印領清冊'!A12</f>
        <v>0</v>
      </c>
      <c r="B12" s="98">
        <f>'約僱-印領清冊'!B12</f>
        <v>0</v>
      </c>
      <c r="C12" s="98">
        <f>'約僱-印領清冊'!C12</f>
        <v>0</v>
      </c>
      <c r="D12" s="98">
        <f>'約僱-印領清冊'!E12</f>
        <v>0</v>
      </c>
      <c r="E12" s="99">
        <f>IF(D12=0,0,VLOOKUP($D12,'(約雇標準)'!$C$5:$H$22,3,0))</f>
        <v>0</v>
      </c>
      <c r="F12" s="128">
        <v>1.5</v>
      </c>
      <c r="G12" s="99">
        <f t="shared" si="0"/>
        <v>0</v>
      </c>
      <c r="H12" s="272">
        <v>12</v>
      </c>
      <c r="I12" s="99">
        <f t="shared" si="2"/>
        <v>0</v>
      </c>
      <c r="J12" s="98"/>
      <c r="K12" s="145"/>
      <c r="L12" s="143">
        <f t="shared" si="1"/>
        <v>0</v>
      </c>
      <c r="M12" s="146"/>
      <c r="N12" s="98"/>
    </row>
    <row r="13" spans="1:14" s="101" customFormat="1" ht="52.5" customHeight="1">
      <c r="A13" s="98">
        <f>'約僱-印領清冊'!A13</f>
        <v>0</v>
      </c>
      <c r="B13" s="98">
        <f>'約僱-印領清冊'!B13</f>
        <v>0</v>
      </c>
      <c r="C13" s="98">
        <f>'約僱-印領清冊'!C13</f>
        <v>0</v>
      </c>
      <c r="D13" s="98">
        <f>'約僱-印領清冊'!E13</f>
        <v>0</v>
      </c>
      <c r="E13" s="99">
        <f>IF(D13=0,0,VLOOKUP($D13,'(約雇標準)'!$C$5:$H$22,3,0))</f>
        <v>0</v>
      </c>
      <c r="F13" s="128">
        <v>1.5</v>
      </c>
      <c r="G13" s="99">
        <f t="shared" si="0"/>
        <v>0</v>
      </c>
      <c r="H13" s="272">
        <v>12</v>
      </c>
      <c r="I13" s="99">
        <f t="shared" si="2"/>
        <v>0</v>
      </c>
      <c r="J13" s="98"/>
      <c r="K13" s="145"/>
      <c r="L13" s="143">
        <f t="shared" si="1"/>
        <v>0</v>
      </c>
      <c r="M13" s="146"/>
      <c r="N13" s="98"/>
    </row>
    <row r="14" spans="1:14" s="101" customFormat="1" ht="52.5" customHeight="1">
      <c r="A14" s="98">
        <f>'約僱-印領清冊'!A14</f>
        <v>0</v>
      </c>
      <c r="B14" s="98">
        <f>'約僱-印領清冊'!B14</f>
        <v>0</v>
      </c>
      <c r="C14" s="98">
        <f>'約僱-印領清冊'!C14</f>
        <v>0</v>
      </c>
      <c r="D14" s="98">
        <f>'約僱-印領清冊'!E14</f>
        <v>0</v>
      </c>
      <c r="E14" s="99">
        <f>IF(D14=0,0,VLOOKUP($D14,'(約雇標準)'!$C$5:$H$22,3,0))</f>
        <v>0</v>
      </c>
      <c r="F14" s="128">
        <v>1.5</v>
      </c>
      <c r="G14" s="99">
        <f t="shared" si="0"/>
        <v>0</v>
      </c>
      <c r="H14" s="272">
        <v>12</v>
      </c>
      <c r="I14" s="99">
        <f t="shared" si="2"/>
        <v>0</v>
      </c>
      <c r="J14" s="98"/>
      <c r="K14" s="145"/>
      <c r="L14" s="143">
        <f t="shared" si="1"/>
        <v>0</v>
      </c>
      <c r="M14" s="146"/>
      <c r="N14" s="98"/>
    </row>
    <row r="15" spans="1:14" s="104" customFormat="1" ht="52.5" customHeight="1" thickBot="1">
      <c r="A15" s="102"/>
      <c r="B15" s="181" t="s">
        <v>181</v>
      </c>
      <c r="C15" s="183"/>
      <c r="D15" s="103"/>
      <c r="E15" s="99">
        <f>SUM(E5:E14)</f>
        <v>32928</v>
      </c>
      <c r="F15" s="103"/>
      <c r="G15" s="99">
        <f>SUM(G5:G14)</f>
        <v>32928</v>
      </c>
      <c r="H15" s="103"/>
      <c r="I15" s="99">
        <f>SUM(I5:I14)</f>
        <v>32928</v>
      </c>
      <c r="J15" s="103">
        <f>SUM(J5:J14)</f>
        <v>0</v>
      </c>
      <c r="K15" s="129">
        <f>SUM(K5:K14)</f>
        <v>0</v>
      </c>
      <c r="L15" s="144">
        <f>SUM(L5:L14)</f>
        <v>32928</v>
      </c>
      <c r="M15" s="147">
        <f>SUM(M5:M14)</f>
        <v>0</v>
      </c>
      <c r="N15" s="98"/>
    </row>
    <row r="16" ht="21.75" customHeight="1"/>
    <row r="17" spans="1:14" s="2" customFormat="1" ht="19.5" customHeight="1">
      <c r="A17" s="155" t="s">
        <v>182</v>
      </c>
      <c r="B17" s="155"/>
      <c r="C17" s="96"/>
      <c r="G17" s="157" t="s">
        <v>183</v>
      </c>
      <c r="H17" s="157"/>
      <c r="I17" s="127"/>
      <c r="J17" s="157" t="s">
        <v>184</v>
      </c>
      <c r="K17" s="157"/>
      <c r="L17" s="96"/>
      <c r="M17" s="186" t="s">
        <v>185</v>
      </c>
      <c r="N17" s="187"/>
    </row>
    <row r="18" spans="2:14" s="2" customFormat="1" ht="35.25" customHeight="1">
      <c r="B18" s="151" t="s">
        <v>186</v>
      </c>
      <c r="C18" s="13"/>
      <c r="G18" s="97"/>
      <c r="J18" s="97"/>
      <c r="K18" s="12"/>
      <c r="M18" s="97"/>
      <c r="N18" s="8"/>
    </row>
    <row r="19" spans="2:14" s="2" customFormat="1" ht="35.25" customHeight="1">
      <c r="B19" s="151" t="s">
        <v>187</v>
      </c>
      <c r="C19" s="13"/>
      <c r="G19" s="97"/>
      <c r="J19" s="97"/>
      <c r="K19" s="12"/>
      <c r="M19" s="97"/>
      <c r="N19" s="8"/>
    </row>
    <row r="20" spans="2:14" s="2" customFormat="1" ht="35.25" customHeight="1">
      <c r="B20" s="151" t="s">
        <v>188</v>
      </c>
      <c r="C20" s="13"/>
      <c r="G20" s="97"/>
      <c r="J20" s="97"/>
      <c r="K20" s="12"/>
      <c r="M20" s="97"/>
      <c r="N20" s="8"/>
    </row>
    <row r="21" spans="2:14" s="149" customFormat="1" ht="27" customHeight="1">
      <c r="B21" s="150" t="s">
        <v>189</v>
      </c>
      <c r="C21" s="227" t="s">
        <v>190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ht="16.5">
      <c r="L22" s="1"/>
    </row>
    <row r="23" ht="16.5">
      <c r="L23" s="1"/>
    </row>
    <row r="24" ht="16.5">
      <c r="L24" s="1"/>
    </row>
    <row r="25" ht="16.5">
      <c r="L25" s="1"/>
    </row>
    <row r="26" ht="16.5">
      <c r="L26" s="1"/>
    </row>
    <row r="27" ht="16.5">
      <c r="L27" s="1"/>
    </row>
    <row r="28" ht="16.5">
      <c r="L28" s="1"/>
    </row>
    <row r="29" ht="16.5">
      <c r="L29" s="1"/>
    </row>
    <row r="30" ht="16.5">
      <c r="L30" s="1"/>
    </row>
    <row r="31" ht="16.5">
      <c r="L31" s="1"/>
    </row>
    <row r="32" ht="16.5">
      <c r="L32" s="1"/>
    </row>
    <row r="33" ht="16.5">
      <c r="L33" s="1"/>
    </row>
    <row r="34" ht="16.5">
      <c r="L34" s="1"/>
    </row>
    <row r="35" ht="16.5">
      <c r="L35" s="1"/>
    </row>
    <row r="36" ht="16.5">
      <c r="L36" s="1"/>
    </row>
    <row r="37" ht="16.5">
      <c r="L37" s="1"/>
    </row>
    <row r="38" ht="16.5">
      <c r="L38" s="1"/>
    </row>
    <row r="39" ht="16.5">
      <c r="L39" s="1"/>
    </row>
    <row r="40" ht="16.5">
      <c r="L40" s="1"/>
    </row>
    <row r="41" ht="16.5">
      <c r="L41" s="1"/>
    </row>
    <row r="42" ht="16.5">
      <c r="L42" s="1"/>
    </row>
    <row r="43" ht="16.5">
      <c r="L43" s="1"/>
    </row>
    <row r="44" ht="16.5">
      <c r="L44" s="1"/>
    </row>
    <row r="45" ht="16.5">
      <c r="L45" s="1"/>
    </row>
    <row r="46" ht="16.5">
      <c r="L46" s="1"/>
    </row>
    <row r="47" ht="16.5">
      <c r="L47" s="1"/>
    </row>
    <row r="48" ht="16.5">
      <c r="L48" s="1"/>
    </row>
    <row r="49" ht="16.5">
      <c r="L49" s="1"/>
    </row>
    <row r="50" ht="16.5">
      <c r="L50" s="1"/>
    </row>
    <row r="51" ht="16.5">
      <c r="L51" s="1"/>
    </row>
    <row r="52" ht="16.5">
      <c r="L52" s="1"/>
    </row>
    <row r="53" ht="16.5">
      <c r="L53" s="1"/>
    </row>
  </sheetData>
  <sheetProtection sheet="1" objects="1" scenarios="1"/>
  <mergeCells count="28">
    <mergeCell ref="E1:F1"/>
    <mergeCell ref="E2:F2"/>
    <mergeCell ref="N1:N2"/>
    <mergeCell ref="I1:M2"/>
    <mergeCell ref="A1:B1"/>
    <mergeCell ref="A2:B2"/>
    <mergeCell ref="C1:D1"/>
    <mergeCell ref="C2:D2"/>
    <mergeCell ref="M17:N17"/>
    <mergeCell ref="G17:H17"/>
    <mergeCell ref="C21:N21"/>
    <mergeCell ref="E3:E4"/>
    <mergeCell ref="N3:N4"/>
    <mergeCell ref="L3:L4"/>
    <mergeCell ref="J3:J4"/>
    <mergeCell ref="I3:I4"/>
    <mergeCell ref="M3:M4"/>
    <mergeCell ref="D3:D4"/>
    <mergeCell ref="A17:B17"/>
    <mergeCell ref="C3:C4"/>
    <mergeCell ref="G3:G4"/>
    <mergeCell ref="J17:K17"/>
    <mergeCell ref="A3:A4"/>
    <mergeCell ref="B3:B4"/>
    <mergeCell ref="K3:K4"/>
    <mergeCell ref="B15:C15"/>
    <mergeCell ref="H3:H4"/>
    <mergeCell ref="F3:F4"/>
  </mergeCells>
  <conditionalFormatting sqref="H5:H14">
    <cfRule type="cellIs" priority="1" dxfId="0" operator="greaterThan" stopIfTrue="1">
      <formula>12</formula>
    </cfRule>
  </conditionalFormatting>
  <printOptions/>
  <pageMargins left="0.4" right="0" top="0.43" bottom="0.31496062992125984" header="0.2362204724409449" footer="0.2755905511811024"/>
  <pageSetup blackAndWhite="1" horizontalDpi="600" verticalDpi="600" orientation="landscape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:G4"/>
    </sheetView>
  </sheetViews>
  <sheetFormatPr defaultColWidth="9.00390625" defaultRowHeight="21.75" customHeight="1"/>
  <cols>
    <col min="1" max="1" width="4.875" style="57" customWidth="1"/>
    <col min="2" max="2" width="6.125" style="57" customWidth="1"/>
    <col min="3" max="4" width="9.50390625" style="34" customWidth="1"/>
    <col min="5" max="5" width="9.75390625" style="69" customWidth="1"/>
    <col min="6" max="6" width="10.625" style="69" customWidth="1"/>
    <col min="7" max="7" width="11.00390625" style="69" customWidth="1"/>
    <col min="8" max="8" width="11.75390625" style="69" customWidth="1"/>
    <col min="9" max="9" width="11.125" style="70" customWidth="1"/>
    <col min="10" max="10" width="9.75390625" style="71" customWidth="1"/>
    <col min="11" max="11" width="12.625" style="34" customWidth="1"/>
    <col min="12" max="14" width="11.375" style="34" customWidth="1"/>
    <col min="15" max="15" width="10.875" style="34" customWidth="1"/>
    <col min="16" max="16" width="10.125" style="34" customWidth="1"/>
    <col min="17" max="17" width="10.875" style="34" customWidth="1"/>
    <col min="18" max="18" width="11.50390625" style="34" customWidth="1"/>
    <col min="19" max="16384" width="9.00390625" style="34" customWidth="1"/>
  </cols>
  <sheetData>
    <row r="1" spans="1:18" s="19" customFormat="1" ht="26.25" customHeight="1" thickBot="1">
      <c r="A1" s="16" t="s">
        <v>12</v>
      </c>
      <c r="B1" s="17"/>
      <c r="C1" s="18"/>
      <c r="E1" s="20"/>
      <c r="F1" s="20"/>
      <c r="G1" s="20"/>
      <c r="H1" s="20"/>
      <c r="I1" s="21"/>
      <c r="J1" s="22" t="s">
        <v>13</v>
      </c>
      <c r="K1" s="18"/>
      <c r="L1" s="18"/>
      <c r="M1" s="18"/>
      <c r="N1" s="18"/>
      <c r="O1" s="18"/>
      <c r="P1" s="18"/>
      <c r="Q1" s="18"/>
      <c r="R1" s="23" t="s">
        <v>10</v>
      </c>
    </row>
    <row r="2" spans="1:18" s="25" customFormat="1" ht="21.75" customHeight="1" thickTop="1">
      <c r="A2" s="184" t="s">
        <v>14</v>
      </c>
      <c r="B2" s="184" t="s">
        <v>15</v>
      </c>
      <c r="C2" s="253" t="s">
        <v>16</v>
      </c>
      <c r="D2" s="254"/>
      <c r="E2" s="254"/>
      <c r="F2" s="254"/>
      <c r="G2" s="254"/>
      <c r="H2" s="255"/>
      <c r="I2" s="250" t="s">
        <v>11</v>
      </c>
      <c r="J2" s="251"/>
      <c r="K2" s="251"/>
      <c r="L2" s="251"/>
      <c r="M2" s="251"/>
      <c r="N2" s="251"/>
      <c r="O2" s="251"/>
      <c r="P2" s="251"/>
      <c r="Q2" s="251"/>
      <c r="R2" s="252"/>
    </row>
    <row r="3" spans="1:18" s="25" customFormat="1" ht="16.5" customHeight="1">
      <c r="A3" s="236"/>
      <c r="B3" s="236"/>
      <c r="C3" s="191" t="s">
        <v>17</v>
      </c>
      <c r="D3" s="191" t="s">
        <v>18</v>
      </c>
      <c r="E3" s="262" t="s">
        <v>19</v>
      </c>
      <c r="F3" s="263" t="s">
        <v>71</v>
      </c>
      <c r="G3" s="262" t="s">
        <v>69</v>
      </c>
      <c r="H3" s="261" t="s">
        <v>70</v>
      </c>
      <c r="I3" s="247" t="s">
        <v>20</v>
      </c>
      <c r="J3" s="257"/>
      <c r="K3" s="258"/>
      <c r="L3" s="231" t="s">
        <v>21</v>
      </c>
      <c r="M3" s="256" t="s">
        <v>22</v>
      </c>
      <c r="N3" s="257"/>
      <c r="O3" s="258"/>
      <c r="P3" s="231" t="s">
        <v>23</v>
      </c>
      <c r="Q3" s="231" t="s">
        <v>24</v>
      </c>
      <c r="R3" s="259" t="s">
        <v>25</v>
      </c>
    </row>
    <row r="4" spans="1:18" s="28" customFormat="1" ht="36" customHeight="1">
      <c r="A4" s="237"/>
      <c r="B4" s="237"/>
      <c r="C4" s="191"/>
      <c r="D4" s="191"/>
      <c r="E4" s="262"/>
      <c r="F4" s="263"/>
      <c r="G4" s="262"/>
      <c r="H4" s="261"/>
      <c r="I4" s="26" t="s">
        <v>26</v>
      </c>
      <c r="J4" s="27" t="s">
        <v>27</v>
      </c>
      <c r="K4" s="27" t="s">
        <v>28</v>
      </c>
      <c r="L4" s="232"/>
      <c r="M4" s="27" t="s">
        <v>29</v>
      </c>
      <c r="N4" s="27" t="s">
        <v>30</v>
      </c>
      <c r="O4" s="27" t="s">
        <v>31</v>
      </c>
      <c r="P4" s="232"/>
      <c r="Q4" s="232"/>
      <c r="R4" s="260"/>
    </row>
    <row r="5" spans="1:18" ht="21.75" customHeight="1">
      <c r="A5" s="191" t="s">
        <v>32</v>
      </c>
      <c r="B5" s="238" t="s">
        <v>33</v>
      </c>
      <c r="C5" s="14">
        <v>472</v>
      </c>
      <c r="D5" s="14">
        <v>117.6</v>
      </c>
      <c r="E5" s="29">
        <v>55507</v>
      </c>
      <c r="F5" s="29">
        <f aca="true" t="shared" si="0" ref="F5:F22">ROUND(E5*0.12*0.5,0)</f>
        <v>3330</v>
      </c>
      <c r="G5" s="29">
        <v>2361</v>
      </c>
      <c r="H5" s="30">
        <v>3048</v>
      </c>
      <c r="I5" s="31">
        <f aca="true" t="shared" si="1" ref="I5:I22">E5*12</f>
        <v>666084</v>
      </c>
      <c r="J5" s="32">
        <f aca="true" t="shared" si="2" ref="J5:J22">R5-I5-L5-O5-P5-Q5</f>
        <v>1787</v>
      </c>
      <c r="K5" s="32">
        <f aca="true" t="shared" si="3" ref="K5:K22">I5+J5</f>
        <v>667871</v>
      </c>
      <c r="L5" s="32">
        <f aca="true" t="shared" si="4" ref="L5:L22">ROUND(E5*1.5,0)</f>
        <v>83261</v>
      </c>
      <c r="M5" s="32">
        <f aca="true" t="shared" si="5" ref="M5:M22">G5*12</f>
        <v>28332</v>
      </c>
      <c r="N5" s="32">
        <f aca="true" t="shared" si="6" ref="N5:N22">H5*12</f>
        <v>36576</v>
      </c>
      <c r="O5" s="32">
        <f aca="true" t="shared" si="7" ref="O5:O22">(G5+H5)*12</f>
        <v>64908</v>
      </c>
      <c r="P5" s="32">
        <v>16000</v>
      </c>
      <c r="Q5" s="32">
        <f aca="true" t="shared" si="8" ref="Q5:Q22">F5*12</f>
        <v>39960</v>
      </c>
      <c r="R5" s="33">
        <v>872000</v>
      </c>
    </row>
    <row r="6" spans="1:18" ht="21.75" customHeight="1">
      <c r="A6" s="234"/>
      <c r="B6" s="241"/>
      <c r="C6" s="14">
        <v>456</v>
      </c>
      <c r="D6" s="14">
        <v>117.6</v>
      </c>
      <c r="E6" s="153">
        <v>53625</v>
      </c>
      <c r="F6" s="29">
        <f t="shared" si="0"/>
        <v>3218</v>
      </c>
      <c r="G6" s="29">
        <v>2361</v>
      </c>
      <c r="H6" s="30">
        <v>2921</v>
      </c>
      <c r="I6" s="31">
        <f t="shared" si="1"/>
        <v>643500</v>
      </c>
      <c r="J6" s="32">
        <f t="shared" si="2"/>
        <v>2062</v>
      </c>
      <c r="K6" s="32">
        <f t="shared" si="3"/>
        <v>645562</v>
      </c>
      <c r="L6" s="32">
        <f t="shared" si="4"/>
        <v>80438</v>
      </c>
      <c r="M6" s="32">
        <f t="shared" si="5"/>
        <v>28332</v>
      </c>
      <c r="N6" s="32">
        <f t="shared" si="6"/>
        <v>35052</v>
      </c>
      <c r="O6" s="32">
        <f t="shared" si="7"/>
        <v>63384</v>
      </c>
      <c r="P6" s="32">
        <v>16000</v>
      </c>
      <c r="Q6" s="32">
        <f t="shared" si="8"/>
        <v>38616</v>
      </c>
      <c r="R6" s="33">
        <v>844000</v>
      </c>
    </row>
    <row r="7" spans="1:18" ht="21.75" customHeight="1">
      <c r="A7" s="234"/>
      <c r="B7" s="242"/>
      <c r="C7" s="14">
        <v>440</v>
      </c>
      <c r="D7" s="14">
        <v>117.6</v>
      </c>
      <c r="E7" s="29">
        <v>51744</v>
      </c>
      <c r="F7" s="29">
        <f t="shared" si="0"/>
        <v>3105</v>
      </c>
      <c r="G7" s="29">
        <v>2361</v>
      </c>
      <c r="H7" s="30">
        <v>2795</v>
      </c>
      <c r="I7" s="31">
        <f t="shared" si="1"/>
        <v>620928</v>
      </c>
      <c r="J7" s="32">
        <f t="shared" si="2"/>
        <v>1324</v>
      </c>
      <c r="K7" s="32">
        <f t="shared" si="3"/>
        <v>622252</v>
      </c>
      <c r="L7" s="32">
        <f t="shared" si="4"/>
        <v>77616</v>
      </c>
      <c r="M7" s="32">
        <f t="shared" si="5"/>
        <v>28332</v>
      </c>
      <c r="N7" s="32">
        <f t="shared" si="6"/>
        <v>33540</v>
      </c>
      <c r="O7" s="32">
        <f t="shared" si="7"/>
        <v>61872</v>
      </c>
      <c r="P7" s="32">
        <v>16000</v>
      </c>
      <c r="Q7" s="32">
        <f t="shared" si="8"/>
        <v>37260</v>
      </c>
      <c r="R7" s="33">
        <v>815000</v>
      </c>
    </row>
    <row r="8" spans="1:18" ht="21.75" customHeight="1">
      <c r="A8" s="234"/>
      <c r="B8" s="238" t="s">
        <v>34</v>
      </c>
      <c r="C8" s="14">
        <v>424</v>
      </c>
      <c r="D8" s="14">
        <v>117.6</v>
      </c>
      <c r="E8" s="29">
        <v>49862</v>
      </c>
      <c r="F8" s="29">
        <f t="shared" si="0"/>
        <v>2992</v>
      </c>
      <c r="G8" s="29">
        <v>2361</v>
      </c>
      <c r="H8" s="30">
        <v>2668</v>
      </c>
      <c r="I8" s="31">
        <f t="shared" si="1"/>
        <v>598344</v>
      </c>
      <c r="J8" s="32">
        <f t="shared" si="2"/>
        <v>1611</v>
      </c>
      <c r="K8" s="32">
        <f t="shared" si="3"/>
        <v>599955</v>
      </c>
      <c r="L8" s="32">
        <f t="shared" si="4"/>
        <v>74793</v>
      </c>
      <c r="M8" s="32">
        <f t="shared" si="5"/>
        <v>28332</v>
      </c>
      <c r="N8" s="32">
        <f t="shared" si="6"/>
        <v>32016</v>
      </c>
      <c r="O8" s="32">
        <f t="shared" si="7"/>
        <v>60348</v>
      </c>
      <c r="P8" s="32">
        <v>16000</v>
      </c>
      <c r="Q8" s="32">
        <f t="shared" si="8"/>
        <v>35904</v>
      </c>
      <c r="R8" s="33">
        <v>787000</v>
      </c>
    </row>
    <row r="9" spans="1:18" ht="21.75" customHeight="1">
      <c r="A9" s="234"/>
      <c r="B9" s="241"/>
      <c r="C9" s="14">
        <v>408</v>
      </c>
      <c r="D9" s="14">
        <v>117.6</v>
      </c>
      <c r="E9" s="153">
        <v>47980</v>
      </c>
      <c r="F9" s="29">
        <f t="shared" si="0"/>
        <v>2879</v>
      </c>
      <c r="G9" s="29">
        <v>2361</v>
      </c>
      <c r="H9" s="30">
        <v>2542</v>
      </c>
      <c r="I9" s="31">
        <f t="shared" si="1"/>
        <v>575760</v>
      </c>
      <c r="J9" s="32">
        <f t="shared" si="2"/>
        <v>886</v>
      </c>
      <c r="K9" s="32">
        <f t="shared" si="3"/>
        <v>576646</v>
      </c>
      <c r="L9" s="32">
        <f t="shared" si="4"/>
        <v>71970</v>
      </c>
      <c r="M9" s="32">
        <f t="shared" si="5"/>
        <v>28332</v>
      </c>
      <c r="N9" s="32">
        <f t="shared" si="6"/>
        <v>30504</v>
      </c>
      <c r="O9" s="32">
        <f t="shared" si="7"/>
        <v>58836</v>
      </c>
      <c r="P9" s="32">
        <v>16000</v>
      </c>
      <c r="Q9" s="32">
        <f t="shared" si="8"/>
        <v>34548</v>
      </c>
      <c r="R9" s="33">
        <v>758000</v>
      </c>
    </row>
    <row r="10" spans="1:18" ht="21.75" customHeight="1">
      <c r="A10" s="234"/>
      <c r="B10" s="241"/>
      <c r="C10" s="14">
        <v>392</v>
      </c>
      <c r="D10" s="14">
        <v>117.6</v>
      </c>
      <c r="E10" s="29">
        <v>46099</v>
      </c>
      <c r="F10" s="29">
        <f t="shared" si="0"/>
        <v>2766</v>
      </c>
      <c r="G10" s="29">
        <v>2361</v>
      </c>
      <c r="H10" s="30">
        <v>2542</v>
      </c>
      <c r="I10" s="31">
        <f t="shared" si="1"/>
        <v>553188</v>
      </c>
      <c r="J10" s="32">
        <f t="shared" si="2"/>
        <v>2635</v>
      </c>
      <c r="K10" s="32">
        <f t="shared" si="3"/>
        <v>555823</v>
      </c>
      <c r="L10" s="32">
        <f t="shared" si="4"/>
        <v>69149</v>
      </c>
      <c r="M10" s="32">
        <f t="shared" si="5"/>
        <v>28332</v>
      </c>
      <c r="N10" s="32">
        <f t="shared" si="6"/>
        <v>30504</v>
      </c>
      <c r="O10" s="32">
        <f t="shared" si="7"/>
        <v>58836</v>
      </c>
      <c r="P10" s="32">
        <v>16000</v>
      </c>
      <c r="Q10" s="32">
        <f t="shared" si="8"/>
        <v>33192</v>
      </c>
      <c r="R10" s="33">
        <v>733000</v>
      </c>
    </row>
    <row r="11" spans="1:18" ht="21.75" customHeight="1">
      <c r="A11" s="234"/>
      <c r="B11" s="241"/>
      <c r="C11" s="14">
        <v>376</v>
      </c>
      <c r="D11" s="14">
        <v>117.6</v>
      </c>
      <c r="E11" s="153">
        <v>44217</v>
      </c>
      <c r="F11" s="29">
        <f t="shared" si="0"/>
        <v>2653</v>
      </c>
      <c r="G11" s="29">
        <v>2361</v>
      </c>
      <c r="H11" s="30">
        <v>2415</v>
      </c>
      <c r="I11" s="31">
        <f t="shared" si="1"/>
        <v>530604</v>
      </c>
      <c r="J11" s="32">
        <f t="shared" si="2"/>
        <v>1922</v>
      </c>
      <c r="K11" s="32">
        <f t="shared" si="3"/>
        <v>532526</v>
      </c>
      <c r="L11" s="32">
        <f t="shared" si="4"/>
        <v>66326</v>
      </c>
      <c r="M11" s="32">
        <f t="shared" si="5"/>
        <v>28332</v>
      </c>
      <c r="N11" s="32">
        <f t="shared" si="6"/>
        <v>28980</v>
      </c>
      <c r="O11" s="32">
        <f t="shared" si="7"/>
        <v>57312</v>
      </c>
      <c r="P11" s="32">
        <v>16000</v>
      </c>
      <c r="Q11" s="32">
        <f t="shared" si="8"/>
        <v>31836</v>
      </c>
      <c r="R11" s="33">
        <v>704000</v>
      </c>
    </row>
    <row r="12" spans="1:18" ht="21.75" customHeight="1">
      <c r="A12" s="234"/>
      <c r="B12" s="241"/>
      <c r="C12" s="14">
        <v>360</v>
      </c>
      <c r="D12" s="14">
        <v>117.6</v>
      </c>
      <c r="E12" s="29">
        <v>42336</v>
      </c>
      <c r="F12" s="29">
        <f t="shared" si="0"/>
        <v>2540</v>
      </c>
      <c r="G12" s="29">
        <v>2361</v>
      </c>
      <c r="H12" s="30">
        <v>2315</v>
      </c>
      <c r="I12" s="31">
        <f t="shared" si="1"/>
        <v>508032</v>
      </c>
      <c r="J12" s="32">
        <f t="shared" si="2"/>
        <v>2872</v>
      </c>
      <c r="K12" s="32">
        <f t="shared" si="3"/>
        <v>510904</v>
      </c>
      <c r="L12" s="32">
        <f t="shared" si="4"/>
        <v>63504</v>
      </c>
      <c r="M12" s="32">
        <f t="shared" si="5"/>
        <v>28332</v>
      </c>
      <c r="N12" s="32">
        <f t="shared" si="6"/>
        <v>27780</v>
      </c>
      <c r="O12" s="32">
        <f t="shared" si="7"/>
        <v>56112</v>
      </c>
      <c r="P12" s="32">
        <v>16000</v>
      </c>
      <c r="Q12" s="32">
        <f t="shared" si="8"/>
        <v>30480</v>
      </c>
      <c r="R12" s="33">
        <v>677000</v>
      </c>
    </row>
    <row r="13" spans="1:18" ht="21.75" customHeight="1">
      <c r="A13" s="234"/>
      <c r="B13" s="241"/>
      <c r="C13" s="14">
        <v>344</v>
      </c>
      <c r="D13" s="14">
        <v>117.6</v>
      </c>
      <c r="E13" s="29">
        <v>40454</v>
      </c>
      <c r="F13" s="29">
        <f t="shared" si="0"/>
        <v>2427</v>
      </c>
      <c r="G13" s="29">
        <v>2260</v>
      </c>
      <c r="H13" s="30">
        <v>2215</v>
      </c>
      <c r="I13" s="31">
        <f t="shared" si="1"/>
        <v>485448</v>
      </c>
      <c r="J13" s="32">
        <f t="shared" si="2"/>
        <v>2047</v>
      </c>
      <c r="K13" s="32">
        <f t="shared" si="3"/>
        <v>487495</v>
      </c>
      <c r="L13" s="32">
        <f t="shared" si="4"/>
        <v>60681</v>
      </c>
      <c r="M13" s="32">
        <f t="shared" si="5"/>
        <v>27120</v>
      </c>
      <c r="N13" s="32">
        <f t="shared" si="6"/>
        <v>26580</v>
      </c>
      <c r="O13" s="32">
        <f t="shared" si="7"/>
        <v>53700</v>
      </c>
      <c r="P13" s="32">
        <v>16000</v>
      </c>
      <c r="Q13" s="32">
        <f t="shared" si="8"/>
        <v>29124</v>
      </c>
      <c r="R13" s="33">
        <v>647000</v>
      </c>
    </row>
    <row r="14" spans="1:18" ht="21.75" customHeight="1">
      <c r="A14" s="234"/>
      <c r="B14" s="242"/>
      <c r="C14" s="14">
        <v>328</v>
      </c>
      <c r="D14" s="14">
        <v>117.6</v>
      </c>
      <c r="E14" s="153">
        <v>38572</v>
      </c>
      <c r="F14" s="29">
        <f t="shared" si="0"/>
        <v>2314</v>
      </c>
      <c r="G14" s="29">
        <v>2158</v>
      </c>
      <c r="H14" s="30">
        <v>2115</v>
      </c>
      <c r="I14" s="31">
        <f t="shared" si="1"/>
        <v>462864</v>
      </c>
      <c r="J14" s="32">
        <f t="shared" si="2"/>
        <v>1234</v>
      </c>
      <c r="K14" s="32">
        <f t="shared" si="3"/>
        <v>464098</v>
      </c>
      <c r="L14" s="32">
        <f t="shared" si="4"/>
        <v>57858</v>
      </c>
      <c r="M14" s="32">
        <f t="shared" si="5"/>
        <v>25896</v>
      </c>
      <c r="N14" s="32">
        <f t="shared" si="6"/>
        <v>25380</v>
      </c>
      <c r="O14" s="32">
        <f t="shared" si="7"/>
        <v>51276</v>
      </c>
      <c r="P14" s="32">
        <v>16000</v>
      </c>
      <c r="Q14" s="32">
        <f t="shared" si="8"/>
        <v>27768</v>
      </c>
      <c r="R14" s="33">
        <v>617000</v>
      </c>
    </row>
    <row r="15" spans="1:18" ht="21.75" customHeight="1">
      <c r="A15" s="234"/>
      <c r="B15" s="238" t="s">
        <v>35</v>
      </c>
      <c r="C15" s="14">
        <v>312</v>
      </c>
      <c r="D15" s="14">
        <v>117.6</v>
      </c>
      <c r="E15" s="29">
        <v>36691</v>
      </c>
      <c r="F15" s="29">
        <f t="shared" si="0"/>
        <v>2201</v>
      </c>
      <c r="G15" s="29">
        <v>2055</v>
      </c>
      <c r="H15" s="30">
        <v>2014</v>
      </c>
      <c r="I15" s="31">
        <f t="shared" si="1"/>
        <v>440292</v>
      </c>
      <c r="J15" s="32">
        <f t="shared" si="2"/>
        <v>2431</v>
      </c>
      <c r="K15" s="32">
        <f t="shared" si="3"/>
        <v>442723</v>
      </c>
      <c r="L15" s="32">
        <f t="shared" si="4"/>
        <v>55037</v>
      </c>
      <c r="M15" s="32">
        <f t="shared" si="5"/>
        <v>24660</v>
      </c>
      <c r="N15" s="32">
        <f t="shared" si="6"/>
        <v>24168</v>
      </c>
      <c r="O15" s="32">
        <f t="shared" si="7"/>
        <v>48828</v>
      </c>
      <c r="P15" s="32">
        <v>16000</v>
      </c>
      <c r="Q15" s="32">
        <f t="shared" si="8"/>
        <v>26412</v>
      </c>
      <c r="R15" s="33">
        <v>589000</v>
      </c>
    </row>
    <row r="16" spans="1:18" ht="21.75" customHeight="1">
      <c r="A16" s="234"/>
      <c r="B16" s="239"/>
      <c r="C16" s="14">
        <v>296</v>
      </c>
      <c r="D16" s="14">
        <v>117.6</v>
      </c>
      <c r="E16" s="153">
        <v>34809</v>
      </c>
      <c r="F16" s="29">
        <f t="shared" si="0"/>
        <v>2089</v>
      </c>
      <c r="G16" s="29">
        <v>1953</v>
      </c>
      <c r="H16" s="30">
        <v>1914</v>
      </c>
      <c r="I16" s="31">
        <f t="shared" si="1"/>
        <v>417708</v>
      </c>
      <c r="J16" s="32">
        <f t="shared" si="2"/>
        <v>2606</v>
      </c>
      <c r="K16" s="32">
        <f t="shared" si="3"/>
        <v>420314</v>
      </c>
      <c r="L16" s="32">
        <f t="shared" si="4"/>
        <v>52214</v>
      </c>
      <c r="M16" s="32">
        <f t="shared" si="5"/>
        <v>23436</v>
      </c>
      <c r="N16" s="32">
        <f t="shared" si="6"/>
        <v>22968</v>
      </c>
      <c r="O16" s="32">
        <f t="shared" si="7"/>
        <v>46404</v>
      </c>
      <c r="P16" s="32">
        <v>16000</v>
      </c>
      <c r="Q16" s="32">
        <f t="shared" si="8"/>
        <v>25068</v>
      </c>
      <c r="R16" s="33">
        <v>560000</v>
      </c>
    </row>
    <row r="17" spans="1:18" ht="21.75" customHeight="1" thickBot="1">
      <c r="A17" s="235"/>
      <c r="B17" s="240"/>
      <c r="C17" s="36">
        <v>280</v>
      </c>
      <c r="D17" s="36">
        <v>117.6</v>
      </c>
      <c r="E17" s="37">
        <v>32928</v>
      </c>
      <c r="F17" s="37">
        <f t="shared" si="0"/>
        <v>1976</v>
      </c>
      <c r="G17" s="37">
        <v>1791</v>
      </c>
      <c r="H17" s="37">
        <v>1756</v>
      </c>
      <c r="I17" s="38">
        <f t="shared" si="1"/>
        <v>395136</v>
      </c>
      <c r="J17" s="39">
        <f t="shared" si="2"/>
        <v>2196</v>
      </c>
      <c r="K17" s="39">
        <f t="shared" si="3"/>
        <v>397332</v>
      </c>
      <c r="L17" s="39">
        <f t="shared" si="4"/>
        <v>49392</v>
      </c>
      <c r="M17" s="39">
        <f t="shared" si="5"/>
        <v>21492</v>
      </c>
      <c r="N17" s="39">
        <f t="shared" si="6"/>
        <v>21072</v>
      </c>
      <c r="O17" s="39">
        <f t="shared" si="7"/>
        <v>42564</v>
      </c>
      <c r="P17" s="39">
        <v>16000</v>
      </c>
      <c r="Q17" s="39">
        <f t="shared" si="8"/>
        <v>23712</v>
      </c>
      <c r="R17" s="40">
        <v>529000</v>
      </c>
    </row>
    <row r="18" spans="1:18" ht="21.75" customHeight="1" thickTop="1">
      <c r="A18" s="233" t="s">
        <v>36</v>
      </c>
      <c r="B18" s="41" t="s">
        <v>37</v>
      </c>
      <c r="C18" s="42">
        <v>280</v>
      </c>
      <c r="D18" s="42">
        <v>117.6</v>
      </c>
      <c r="E18" s="29">
        <v>32928</v>
      </c>
      <c r="F18" s="29">
        <f t="shared" si="0"/>
        <v>1976</v>
      </c>
      <c r="G18" s="43">
        <v>1791</v>
      </c>
      <c r="H18" s="30">
        <v>1756</v>
      </c>
      <c r="I18" s="44">
        <f t="shared" si="1"/>
        <v>395136</v>
      </c>
      <c r="J18" s="45">
        <f t="shared" si="2"/>
        <v>2196</v>
      </c>
      <c r="K18" s="45">
        <f t="shared" si="3"/>
        <v>397332</v>
      </c>
      <c r="L18" s="45">
        <f t="shared" si="4"/>
        <v>49392</v>
      </c>
      <c r="M18" s="32">
        <f t="shared" si="5"/>
        <v>21492</v>
      </c>
      <c r="N18" s="32">
        <f t="shared" si="6"/>
        <v>21072</v>
      </c>
      <c r="O18" s="45">
        <f t="shared" si="7"/>
        <v>42564</v>
      </c>
      <c r="P18" s="45">
        <v>16000</v>
      </c>
      <c r="Q18" s="45">
        <f t="shared" si="8"/>
        <v>23712</v>
      </c>
      <c r="R18" s="46">
        <v>529000</v>
      </c>
    </row>
    <row r="19" spans="1:18" ht="21.75" customHeight="1">
      <c r="A19" s="234"/>
      <c r="B19" s="35" t="s">
        <v>38</v>
      </c>
      <c r="C19" s="14">
        <v>250</v>
      </c>
      <c r="D19" s="14">
        <v>117.6</v>
      </c>
      <c r="E19" s="29">
        <v>29400</v>
      </c>
      <c r="F19" s="29">
        <f t="shared" si="0"/>
        <v>1764</v>
      </c>
      <c r="G19" s="29">
        <v>1630</v>
      </c>
      <c r="H19" s="30">
        <v>1598</v>
      </c>
      <c r="I19" s="31">
        <f t="shared" si="1"/>
        <v>352800</v>
      </c>
      <c r="J19" s="32">
        <f t="shared" si="2"/>
        <v>2196</v>
      </c>
      <c r="K19" s="32">
        <f t="shared" si="3"/>
        <v>354996</v>
      </c>
      <c r="L19" s="32">
        <f t="shared" si="4"/>
        <v>44100</v>
      </c>
      <c r="M19" s="32">
        <f t="shared" si="5"/>
        <v>19560</v>
      </c>
      <c r="N19" s="32">
        <f t="shared" si="6"/>
        <v>19176</v>
      </c>
      <c r="O19" s="32">
        <f t="shared" si="7"/>
        <v>38736</v>
      </c>
      <c r="P19" s="32">
        <v>16000</v>
      </c>
      <c r="Q19" s="32">
        <f t="shared" si="8"/>
        <v>21168</v>
      </c>
      <c r="R19" s="33">
        <v>475000</v>
      </c>
    </row>
    <row r="20" spans="1:18" ht="21.75" customHeight="1">
      <c r="A20" s="234"/>
      <c r="B20" s="35" t="s">
        <v>39</v>
      </c>
      <c r="C20" s="14">
        <v>220</v>
      </c>
      <c r="D20" s="14">
        <v>117.6</v>
      </c>
      <c r="E20" s="29">
        <v>25872</v>
      </c>
      <c r="F20" s="29">
        <f t="shared" si="0"/>
        <v>1552</v>
      </c>
      <c r="G20" s="29">
        <v>1420</v>
      </c>
      <c r="H20" s="30">
        <v>1392</v>
      </c>
      <c r="I20" s="31">
        <f t="shared" si="1"/>
        <v>310464</v>
      </c>
      <c r="J20" s="32">
        <f t="shared" si="2"/>
        <v>1360</v>
      </c>
      <c r="K20" s="32">
        <f t="shared" si="3"/>
        <v>311824</v>
      </c>
      <c r="L20" s="32">
        <f t="shared" si="4"/>
        <v>38808</v>
      </c>
      <c r="M20" s="32">
        <f t="shared" si="5"/>
        <v>17040</v>
      </c>
      <c r="N20" s="32">
        <f t="shared" si="6"/>
        <v>16704</v>
      </c>
      <c r="O20" s="32">
        <f t="shared" si="7"/>
        <v>33744</v>
      </c>
      <c r="P20" s="32">
        <v>16000</v>
      </c>
      <c r="Q20" s="32">
        <f t="shared" si="8"/>
        <v>18624</v>
      </c>
      <c r="R20" s="33">
        <v>419000</v>
      </c>
    </row>
    <row r="21" spans="1:18" ht="21.75" customHeight="1">
      <c r="A21" s="234"/>
      <c r="B21" s="35" t="s">
        <v>40</v>
      </c>
      <c r="C21" s="14">
        <v>190</v>
      </c>
      <c r="D21" s="14">
        <v>117.6</v>
      </c>
      <c r="E21" s="29">
        <v>22344</v>
      </c>
      <c r="F21" s="29">
        <f t="shared" si="0"/>
        <v>1341</v>
      </c>
      <c r="G21" s="29">
        <v>1227</v>
      </c>
      <c r="H21" s="30">
        <v>1202</v>
      </c>
      <c r="I21" s="31">
        <f t="shared" si="1"/>
        <v>268128</v>
      </c>
      <c r="J21" s="32">
        <f t="shared" si="2"/>
        <v>3116</v>
      </c>
      <c r="K21" s="32">
        <f t="shared" si="3"/>
        <v>271244</v>
      </c>
      <c r="L21" s="32">
        <f t="shared" si="4"/>
        <v>33516</v>
      </c>
      <c r="M21" s="32">
        <f t="shared" si="5"/>
        <v>14724</v>
      </c>
      <c r="N21" s="32">
        <f t="shared" si="6"/>
        <v>14424</v>
      </c>
      <c r="O21" s="32">
        <f t="shared" si="7"/>
        <v>29148</v>
      </c>
      <c r="P21" s="32">
        <v>16000</v>
      </c>
      <c r="Q21" s="32">
        <f t="shared" si="8"/>
        <v>16092</v>
      </c>
      <c r="R21" s="33">
        <v>366000</v>
      </c>
    </row>
    <row r="22" spans="1:18" ht="21.75" customHeight="1">
      <c r="A22" s="234"/>
      <c r="B22" s="35" t="s">
        <v>41</v>
      </c>
      <c r="C22" s="14">
        <v>160</v>
      </c>
      <c r="D22" s="14">
        <v>117.6</v>
      </c>
      <c r="E22" s="29">
        <v>18816</v>
      </c>
      <c r="F22" s="29">
        <f t="shared" si="0"/>
        <v>1129</v>
      </c>
      <c r="G22" s="29">
        <v>1033</v>
      </c>
      <c r="H22" s="30">
        <v>1012</v>
      </c>
      <c r="I22" s="31">
        <f t="shared" si="1"/>
        <v>225792</v>
      </c>
      <c r="J22" s="32">
        <f t="shared" si="2"/>
        <v>1896</v>
      </c>
      <c r="K22" s="32">
        <f t="shared" si="3"/>
        <v>227688</v>
      </c>
      <c r="L22" s="32">
        <f t="shared" si="4"/>
        <v>28224</v>
      </c>
      <c r="M22" s="32">
        <f t="shared" si="5"/>
        <v>12396</v>
      </c>
      <c r="N22" s="32">
        <f t="shared" si="6"/>
        <v>12144</v>
      </c>
      <c r="O22" s="32">
        <f t="shared" si="7"/>
        <v>24540</v>
      </c>
      <c r="P22" s="32">
        <v>16000</v>
      </c>
      <c r="Q22" s="32">
        <f t="shared" si="8"/>
        <v>13548</v>
      </c>
      <c r="R22" s="33">
        <v>310000</v>
      </c>
    </row>
    <row r="23" spans="1:18" ht="21.75" customHeight="1">
      <c r="A23" s="47"/>
      <c r="B23" s="47"/>
      <c r="C23" s="48"/>
      <c r="D23" s="48"/>
      <c r="E23" s="49"/>
      <c r="F23" s="49"/>
      <c r="G23" s="49"/>
      <c r="H23" s="49"/>
      <c r="I23" s="50"/>
      <c r="J23" s="51"/>
      <c r="K23" s="49"/>
      <c r="L23" s="49"/>
      <c r="M23" s="49"/>
      <c r="N23" s="49"/>
      <c r="O23" s="49"/>
      <c r="P23" s="49"/>
      <c r="Q23" s="49"/>
      <c r="R23" s="49"/>
    </row>
    <row r="24" spans="1:14" s="19" customFormat="1" ht="21.75" customHeight="1">
      <c r="A24" s="16"/>
      <c r="B24" s="16"/>
      <c r="E24" s="52"/>
      <c r="F24" s="52"/>
      <c r="G24" s="53" t="s">
        <v>42</v>
      </c>
      <c r="H24" s="54"/>
      <c r="I24" s="55"/>
      <c r="J24" s="56"/>
      <c r="L24" s="19" t="s">
        <v>10</v>
      </c>
      <c r="M24" s="56"/>
      <c r="N24" s="56"/>
    </row>
    <row r="25" spans="3:18" s="57" customFormat="1" ht="21.75" customHeight="1">
      <c r="C25" s="191" t="s">
        <v>14</v>
      </c>
      <c r="D25" s="234" t="s">
        <v>43</v>
      </c>
      <c r="E25" s="244" t="s">
        <v>44</v>
      </c>
      <c r="F25" s="244" t="s">
        <v>16</v>
      </c>
      <c r="G25" s="245"/>
      <c r="H25" s="246"/>
      <c r="I25" s="247" t="s">
        <v>45</v>
      </c>
      <c r="J25" s="248"/>
      <c r="K25" s="248"/>
      <c r="L25" s="249"/>
      <c r="M25" s="58"/>
      <c r="N25" s="58"/>
      <c r="O25" s="59"/>
      <c r="P25" s="59"/>
      <c r="Q25" s="59"/>
      <c r="R25" s="59"/>
    </row>
    <row r="26" spans="3:18" s="57" customFormat="1" ht="21.75" customHeight="1">
      <c r="C26" s="243"/>
      <c r="D26" s="243"/>
      <c r="E26" s="245"/>
      <c r="F26" s="60" t="s">
        <v>19</v>
      </c>
      <c r="G26" s="60" t="s">
        <v>46</v>
      </c>
      <c r="H26" s="61" t="s">
        <v>47</v>
      </c>
      <c r="I26" s="62" t="s">
        <v>48</v>
      </c>
      <c r="J26" s="63" t="s">
        <v>49</v>
      </c>
      <c r="K26" s="63" t="s">
        <v>50</v>
      </c>
      <c r="L26" s="63" t="s">
        <v>25</v>
      </c>
      <c r="M26" s="24"/>
      <c r="N26" s="24"/>
      <c r="O26" s="24"/>
      <c r="P26" s="24"/>
      <c r="Q26" s="24"/>
      <c r="R26" s="24"/>
    </row>
    <row r="27" spans="3:18" ht="21.75" customHeight="1">
      <c r="C27" s="35" t="s">
        <v>51</v>
      </c>
      <c r="D27" s="29">
        <v>14660</v>
      </c>
      <c r="E27" s="29">
        <v>15390</v>
      </c>
      <c r="F27" s="64">
        <f>SUM(D27:E27)</f>
        <v>30050</v>
      </c>
      <c r="G27" s="64">
        <v>1630</v>
      </c>
      <c r="H27" s="65">
        <v>1598</v>
      </c>
      <c r="I27" s="31">
        <v>361000</v>
      </c>
      <c r="J27" s="32">
        <f aca="true" t="shared" si="9" ref="J27:K29">CEILING(G27*12,1000)</f>
        <v>20000</v>
      </c>
      <c r="K27" s="32">
        <f t="shared" si="9"/>
        <v>20000</v>
      </c>
      <c r="L27" s="32">
        <f>SUM(I27:K27)</f>
        <v>401000</v>
      </c>
      <c r="M27" s="51"/>
      <c r="N27" s="51"/>
      <c r="O27" s="51"/>
      <c r="P27" s="51"/>
      <c r="Q27" s="51"/>
      <c r="R27" s="51"/>
    </row>
    <row r="28" spans="3:18" ht="21.75" customHeight="1">
      <c r="C28" s="66" t="s">
        <v>52</v>
      </c>
      <c r="D28" s="29">
        <v>14940</v>
      </c>
      <c r="E28" s="29">
        <v>17445</v>
      </c>
      <c r="F28" s="64">
        <f>SUM(D28:E28)</f>
        <v>32385</v>
      </c>
      <c r="G28" s="64">
        <v>1791</v>
      </c>
      <c r="H28" s="65">
        <v>1756</v>
      </c>
      <c r="I28" s="31">
        <v>390000</v>
      </c>
      <c r="J28" s="32">
        <f t="shared" si="9"/>
        <v>22000</v>
      </c>
      <c r="K28" s="32">
        <f t="shared" si="9"/>
        <v>22000</v>
      </c>
      <c r="L28" s="32">
        <f>SUM(I28:K28)</f>
        <v>434000</v>
      </c>
      <c r="M28" s="51"/>
      <c r="N28" s="51"/>
      <c r="O28" s="51"/>
      <c r="P28" s="51"/>
      <c r="Q28" s="51"/>
      <c r="R28" s="51"/>
    </row>
    <row r="29" spans="3:18" ht="21.75" customHeight="1">
      <c r="C29" s="66" t="s">
        <v>53</v>
      </c>
      <c r="D29" s="29">
        <v>14940</v>
      </c>
      <c r="E29" s="29">
        <v>17445</v>
      </c>
      <c r="F29" s="64">
        <f>SUM(D29:E29)</f>
        <v>32385</v>
      </c>
      <c r="G29" s="64">
        <v>1791</v>
      </c>
      <c r="H29" s="65">
        <v>1756</v>
      </c>
      <c r="I29" s="31">
        <v>390000</v>
      </c>
      <c r="J29" s="32">
        <f t="shared" si="9"/>
        <v>22000</v>
      </c>
      <c r="K29" s="32">
        <f t="shared" si="9"/>
        <v>22000</v>
      </c>
      <c r="L29" s="32">
        <f>SUM(I29:K29)</f>
        <v>434000</v>
      </c>
      <c r="M29" s="51"/>
      <c r="N29" s="51"/>
      <c r="O29" s="51"/>
      <c r="P29" s="51"/>
      <c r="Q29" s="51"/>
      <c r="R29" s="51"/>
    </row>
    <row r="30" spans="2:7" ht="21.75" customHeight="1">
      <c r="B30" s="47"/>
      <c r="C30" s="48"/>
      <c r="D30" s="67"/>
      <c r="E30" s="68"/>
      <c r="F30" s="49"/>
      <c r="G30" s="49"/>
    </row>
  </sheetData>
  <sheetProtection sheet="1" objects="1" scenarios="1"/>
  <mergeCells count="26">
    <mergeCell ref="H3:H4"/>
    <mergeCell ref="I3:K3"/>
    <mergeCell ref="D3:D4"/>
    <mergeCell ref="E3:E4"/>
    <mergeCell ref="F3:F4"/>
    <mergeCell ref="G3:G4"/>
    <mergeCell ref="C25:C26"/>
    <mergeCell ref="F25:H25"/>
    <mergeCell ref="I25:L25"/>
    <mergeCell ref="I2:R2"/>
    <mergeCell ref="C2:H2"/>
    <mergeCell ref="L3:L4"/>
    <mergeCell ref="D25:D26"/>
    <mergeCell ref="E25:E26"/>
    <mergeCell ref="M3:O3"/>
    <mergeCell ref="R3:R4"/>
    <mergeCell ref="Q3:Q4"/>
    <mergeCell ref="A18:A22"/>
    <mergeCell ref="A5:A17"/>
    <mergeCell ref="A2:A4"/>
    <mergeCell ref="B2:B4"/>
    <mergeCell ref="B15:B17"/>
    <mergeCell ref="B8:B14"/>
    <mergeCell ref="B5:B7"/>
    <mergeCell ref="P3:P4"/>
    <mergeCell ref="C3:C4"/>
  </mergeCells>
  <printOptions horizontalCentered="1"/>
  <pageMargins left="0.35433070866141736" right="0.35433070866141736" top="0.3937007874015748" bottom="0.1968503937007874" header="0.3937007874015748" footer="0.5118110236220472"/>
  <pageSetup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6" sqref="E6"/>
    </sheetView>
  </sheetViews>
  <sheetFormatPr defaultColWidth="9.00390625" defaultRowHeight="16.5"/>
  <cols>
    <col min="1" max="1" width="8.625" style="0" customWidth="1"/>
    <col min="2" max="2" width="14.125" style="83" customWidth="1"/>
    <col min="3" max="3" width="9.875" style="83" customWidth="1"/>
    <col min="4" max="7" width="14.125" style="83" customWidth="1"/>
  </cols>
  <sheetData>
    <row r="1" spans="1:7" ht="32.25" customHeight="1">
      <c r="A1" s="264" t="s">
        <v>57</v>
      </c>
      <c r="B1" s="265"/>
      <c r="C1" s="265"/>
      <c r="D1" s="265"/>
      <c r="E1" s="265"/>
      <c r="F1" s="265"/>
      <c r="G1" s="265"/>
    </row>
    <row r="2" spans="1:7" ht="26.25" customHeight="1">
      <c r="A2" s="76"/>
      <c r="B2" s="77"/>
      <c r="C2" s="77"/>
      <c r="D2" s="77"/>
      <c r="E2" s="77"/>
      <c r="F2" s="77"/>
      <c r="G2" s="78" t="s">
        <v>10</v>
      </c>
    </row>
    <row r="3" spans="1:7" s="72" customFormat="1" ht="40.5" customHeight="1">
      <c r="A3" s="269" t="s">
        <v>58</v>
      </c>
      <c r="B3" s="270" t="s">
        <v>59</v>
      </c>
      <c r="C3" s="266" t="s">
        <v>67</v>
      </c>
      <c r="D3" s="268" t="s">
        <v>60</v>
      </c>
      <c r="E3" s="268"/>
      <c r="F3" s="268"/>
      <c r="G3" s="266" t="s">
        <v>61</v>
      </c>
    </row>
    <row r="4" spans="1:7" s="72" customFormat="1" ht="41.25" customHeight="1">
      <c r="A4" s="267"/>
      <c r="B4" s="271"/>
      <c r="C4" s="271"/>
      <c r="D4" s="79" t="s">
        <v>62</v>
      </c>
      <c r="E4" s="79" t="s">
        <v>63</v>
      </c>
      <c r="F4" s="80" t="s">
        <v>64</v>
      </c>
      <c r="G4" s="267"/>
    </row>
    <row r="5" spans="1:10" ht="19.5" customHeight="1">
      <c r="A5" s="81">
        <v>1</v>
      </c>
      <c r="B5" s="82">
        <v>17280</v>
      </c>
      <c r="C5" s="82">
        <f>VLOOKUP(B5,$I$5:$J$24,2,1)</f>
        <v>160</v>
      </c>
      <c r="D5" s="83">
        <v>907</v>
      </c>
      <c r="E5" s="82">
        <f aca="true" t="shared" si="0" ref="E5:E32">F5-D5</f>
        <v>0</v>
      </c>
      <c r="F5" s="82">
        <v>907</v>
      </c>
      <c r="G5" s="82">
        <v>911</v>
      </c>
      <c r="I5" s="29">
        <v>0</v>
      </c>
      <c r="J5" s="14">
        <v>160</v>
      </c>
    </row>
    <row r="6" spans="1:10" ht="19.5" customHeight="1">
      <c r="A6" s="81">
        <v>2</v>
      </c>
      <c r="B6" s="82">
        <v>17400</v>
      </c>
      <c r="C6" s="82">
        <f aca="true" t="shared" si="1" ref="C6:C32">VLOOKUP(B6,$I$5:$J$24,2,1)</f>
        <v>160</v>
      </c>
      <c r="D6" s="92">
        <v>914</v>
      </c>
      <c r="E6" s="82">
        <f t="shared" si="0"/>
        <v>23</v>
      </c>
      <c r="F6" s="82">
        <v>937</v>
      </c>
      <c r="G6" s="82">
        <v>918</v>
      </c>
      <c r="I6" s="29">
        <v>18816</v>
      </c>
      <c r="J6" s="14">
        <v>160</v>
      </c>
    </row>
    <row r="7" spans="1:10" ht="19.5" customHeight="1">
      <c r="A7" s="81">
        <v>3</v>
      </c>
      <c r="B7" s="82">
        <v>18300</v>
      </c>
      <c r="C7" s="82">
        <f t="shared" si="1"/>
        <v>160</v>
      </c>
      <c r="D7" s="92">
        <v>961</v>
      </c>
      <c r="E7" s="82">
        <f t="shared" si="0"/>
        <v>24</v>
      </c>
      <c r="F7" s="82">
        <v>985</v>
      </c>
      <c r="G7" s="82">
        <v>965</v>
      </c>
      <c r="I7" s="29">
        <v>22344</v>
      </c>
      <c r="J7" s="14">
        <v>190</v>
      </c>
    </row>
    <row r="8" spans="1:10" ht="19.5" customHeight="1">
      <c r="A8" s="81">
        <v>4</v>
      </c>
      <c r="B8" s="82">
        <v>19200</v>
      </c>
      <c r="C8" s="82">
        <f t="shared" si="1"/>
        <v>160</v>
      </c>
      <c r="D8" s="92">
        <v>1008</v>
      </c>
      <c r="E8" s="82">
        <f t="shared" si="0"/>
        <v>25</v>
      </c>
      <c r="F8" s="82">
        <v>1033</v>
      </c>
      <c r="G8" s="82">
        <v>1012</v>
      </c>
      <c r="I8" s="29">
        <v>25872</v>
      </c>
      <c r="J8" s="14">
        <v>220</v>
      </c>
    </row>
    <row r="9" spans="1:10" ht="19.5" customHeight="1">
      <c r="A9" s="81">
        <v>5</v>
      </c>
      <c r="B9" s="82">
        <v>20100</v>
      </c>
      <c r="C9" s="82">
        <f t="shared" si="1"/>
        <v>160</v>
      </c>
      <c r="D9" s="92">
        <v>1056</v>
      </c>
      <c r="E9" s="82">
        <f t="shared" si="0"/>
        <v>26</v>
      </c>
      <c r="F9" s="82">
        <v>1082</v>
      </c>
      <c r="G9" s="82">
        <v>1060</v>
      </c>
      <c r="I9" s="29">
        <v>29400</v>
      </c>
      <c r="J9" s="14">
        <v>250</v>
      </c>
    </row>
    <row r="10" spans="1:10" ht="19.5" customHeight="1">
      <c r="A10" s="81">
        <v>6</v>
      </c>
      <c r="B10" s="82">
        <v>21000</v>
      </c>
      <c r="C10" s="82">
        <f t="shared" si="1"/>
        <v>160</v>
      </c>
      <c r="D10" s="92">
        <v>1103</v>
      </c>
      <c r="E10" s="82">
        <f t="shared" si="0"/>
        <v>27</v>
      </c>
      <c r="F10" s="82">
        <v>1130</v>
      </c>
      <c r="G10" s="82">
        <v>1107</v>
      </c>
      <c r="I10" s="90">
        <v>32928</v>
      </c>
      <c r="J10" s="14">
        <v>280</v>
      </c>
    </row>
    <row r="11" spans="1:10" ht="19.5" customHeight="1">
      <c r="A11" s="81">
        <v>7</v>
      </c>
      <c r="B11" s="82">
        <v>21900</v>
      </c>
      <c r="C11" s="82">
        <f t="shared" si="1"/>
        <v>160</v>
      </c>
      <c r="D11" s="92">
        <v>1149</v>
      </c>
      <c r="E11" s="82">
        <f t="shared" si="0"/>
        <v>28</v>
      </c>
      <c r="F11" s="82">
        <v>1177</v>
      </c>
      <c r="G11" s="82">
        <v>1155</v>
      </c>
      <c r="I11" s="29">
        <v>32928</v>
      </c>
      <c r="J11" s="14">
        <v>280</v>
      </c>
    </row>
    <row r="12" spans="1:10" ht="19.5" customHeight="1">
      <c r="A12" s="81">
        <v>8</v>
      </c>
      <c r="B12" s="82">
        <v>22800</v>
      </c>
      <c r="C12" s="82">
        <f t="shared" si="1"/>
        <v>190</v>
      </c>
      <c r="D12" s="92">
        <v>1197</v>
      </c>
      <c r="E12" s="82">
        <f t="shared" si="0"/>
        <v>30</v>
      </c>
      <c r="F12" s="82">
        <v>1227</v>
      </c>
      <c r="G12" s="82">
        <v>1202</v>
      </c>
      <c r="I12" s="29">
        <v>34810</v>
      </c>
      <c r="J12" s="14">
        <v>296</v>
      </c>
    </row>
    <row r="13" spans="1:10" ht="19.5" customHeight="1">
      <c r="A13" s="81">
        <v>9</v>
      </c>
      <c r="B13" s="82">
        <v>24000</v>
      </c>
      <c r="C13" s="82">
        <f t="shared" si="1"/>
        <v>190</v>
      </c>
      <c r="D13" s="92">
        <v>1260</v>
      </c>
      <c r="E13" s="82">
        <f t="shared" si="0"/>
        <v>31</v>
      </c>
      <c r="F13" s="82">
        <v>1291</v>
      </c>
      <c r="G13" s="82">
        <v>1266</v>
      </c>
      <c r="I13" s="29">
        <v>36691</v>
      </c>
      <c r="J13" s="14">
        <v>312</v>
      </c>
    </row>
    <row r="14" spans="1:10" ht="19.5" customHeight="1">
      <c r="A14" s="81">
        <v>10</v>
      </c>
      <c r="B14" s="82">
        <v>25200</v>
      </c>
      <c r="C14" s="82">
        <f t="shared" si="1"/>
        <v>190</v>
      </c>
      <c r="D14" s="92">
        <v>1323</v>
      </c>
      <c r="E14" s="82">
        <f t="shared" si="0"/>
        <v>33</v>
      </c>
      <c r="F14" s="82">
        <v>1356</v>
      </c>
      <c r="G14" s="82">
        <v>1329</v>
      </c>
      <c r="I14" s="29">
        <v>38573</v>
      </c>
      <c r="J14" s="14">
        <v>328</v>
      </c>
    </row>
    <row r="15" spans="1:10" ht="19.5" customHeight="1">
      <c r="A15" s="81">
        <v>11</v>
      </c>
      <c r="B15" s="82">
        <v>26400</v>
      </c>
      <c r="C15" s="82">
        <f t="shared" si="1"/>
        <v>220</v>
      </c>
      <c r="D15" s="92">
        <v>1386</v>
      </c>
      <c r="E15" s="82">
        <f t="shared" si="0"/>
        <v>34</v>
      </c>
      <c r="F15" s="82">
        <v>1420</v>
      </c>
      <c r="G15" s="82">
        <v>1392</v>
      </c>
      <c r="I15" s="29">
        <v>40454</v>
      </c>
      <c r="J15" s="14">
        <v>344</v>
      </c>
    </row>
    <row r="16" spans="1:10" ht="19.5" customHeight="1">
      <c r="A16" s="81">
        <v>12</v>
      </c>
      <c r="B16" s="82">
        <v>27600</v>
      </c>
      <c r="C16" s="82">
        <f t="shared" si="1"/>
        <v>220</v>
      </c>
      <c r="D16" s="92">
        <v>1449</v>
      </c>
      <c r="E16" s="82">
        <f t="shared" si="0"/>
        <v>36</v>
      </c>
      <c r="F16" s="82">
        <v>1485</v>
      </c>
      <c r="G16" s="82">
        <v>1455</v>
      </c>
      <c r="I16" s="29">
        <v>42336</v>
      </c>
      <c r="J16" s="14">
        <v>360</v>
      </c>
    </row>
    <row r="17" spans="1:10" ht="19.5" customHeight="1">
      <c r="A17" s="81">
        <v>13</v>
      </c>
      <c r="B17" s="82">
        <v>28800</v>
      </c>
      <c r="C17" s="82">
        <f t="shared" si="1"/>
        <v>220</v>
      </c>
      <c r="D17" s="92">
        <v>1512</v>
      </c>
      <c r="E17" s="82">
        <f t="shared" si="0"/>
        <v>37</v>
      </c>
      <c r="F17" s="82">
        <v>1549</v>
      </c>
      <c r="G17" s="82">
        <v>1519</v>
      </c>
      <c r="I17" s="29">
        <v>44218</v>
      </c>
      <c r="J17" s="14">
        <v>376</v>
      </c>
    </row>
    <row r="18" spans="1:10" ht="19.5" customHeight="1" thickBot="1">
      <c r="A18" s="81">
        <v>14</v>
      </c>
      <c r="B18" s="82">
        <v>30300</v>
      </c>
      <c r="C18" s="82">
        <f t="shared" si="1"/>
        <v>250</v>
      </c>
      <c r="D18" s="92">
        <v>1591</v>
      </c>
      <c r="E18" s="82">
        <f t="shared" si="0"/>
        <v>39</v>
      </c>
      <c r="F18" s="82">
        <v>1630</v>
      </c>
      <c r="G18" s="82">
        <v>1598</v>
      </c>
      <c r="I18" s="91">
        <v>46099</v>
      </c>
      <c r="J18" s="36">
        <v>392</v>
      </c>
    </row>
    <row r="19" spans="1:10" ht="19.5" customHeight="1" thickTop="1">
      <c r="A19" s="81">
        <v>15</v>
      </c>
      <c r="B19" s="82">
        <v>31800</v>
      </c>
      <c r="C19" s="82">
        <f t="shared" si="1"/>
        <v>250</v>
      </c>
      <c r="D19" s="92">
        <v>1670</v>
      </c>
      <c r="E19" s="82">
        <f t="shared" si="0"/>
        <v>41</v>
      </c>
      <c r="F19" s="82">
        <v>1711</v>
      </c>
      <c r="G19" s="82">
        <v>1677</v>
      </c>
      <c r="I19" s="29">
        <v>47981</v>
      </c>
      <c r="J19" s="42">
        <v>408</v>
      </c>
    </row>
    <row r="20" spans="1:10" ht="19.5" customHeight="1">
      <c r="A20" s="81">
        <v>16</v>
      </c>
      <c r="B20" s="82">
        <v>33300</v>
      </c>
      <c r="C20" s="82">
        <f t="shared" si="1"/>
        <v>280</v>
      </c>
      <c r="D20" s="92">
        <v>1748</v>
      </c>
      <c r="E20" s="82">
        <f t="shared" si="0"/>
        <v>43</v>
      </c>
      <c r="F20" s="82">
        <v>1791</v>
      </c>
      <c r="G20" s="82">
        <v>1756</v>
      </c>
      <c r="I20" s="29">
        <v>49862</v>
      </c>
      <c r="J20" s="14">
        <v>424</v>
      </c>
    </row>
    <row r="21" spans="1:10" ht="19.5" customHeight="1">
      <c r="A21" s="81">
        <v>17</v>
      </c>
      <c r="B21" s="82">
        <v>34800</v>
      </c>
      <c r="C21" s="82">
        <f t="shared" si="1"/>
        <v>280</v>
      </c>
      <c r="D21" s="92">
        <v>1827</v>
      </c>
      <c r="E21" s="82">
        <f t="shared" si="0"/>
        <v>45</v>
      </c>
      <c r="F21" s="82">
        <v>1872</v>
      </c>
      <c r="G21" s="82">
        <v>1835</v>
      </c>
      <c r="I21" s="29">
        <v>51744</v>
      </c>
      <c r="J21" s="14">
        <v>440</v>
      </c>
    </row>
    <row r="22" spans="1:10" ht="19.5" customHeight="1">
      <c r="A22" s="81">
        <v>18</v>
      </c>
      <c r="B22" s="82">
        <v>36300</v>
      </c>
      <c r="C22" s="82">
        <f t="shared" si="1"/>
        <v>296</v>
      </c>
      <c r="D22" s="92">
        <v>1906</v>
      </c>
      <c r="E22" s="82">
        <f t="shared" si="0"/>
        <v>47</v>
      </c>
      <c r="F22" s="82">
        <v>1953</v>
      </c>
      <c r="G22" s="82">
        <v>1914</v>
      </c>
      <c r="I22" s="29">
        <v>53626</v>
      </c>
      <c r="J22" s="14">
        <v>456</v>
      </c>
    </row>
    <row r="23" spans="1:10" ht="19.5" customHeight="1">
      <c r="A23" s="81">
        <v>19</v>
      </c>
      <c r="B23" s="82">
        <v>38200</v>
      </c>
      <c r="C23" s="82">
        <f t="shared" si="1"/>
        <v>312</v>
      </c>
      <c r="D23" s="92">
        <v>2005</v>
      </c>
      <c r="E23" s="82">
        <f t="shared" si="0"/>
        <v>50</v>
      </c>
      <c r="F23" s="82">
        <v>2055</v>
      </c>
      <c r="G23" s="82">
        <v>2014</v>
      </c>
      <c r="I23" s="29">
        <v>55507</v>
      </c>
      <c r="J23" s="14">
        <v>472</v>
      </c>
    </row>
    <row r="24" spans="1:7" ht="19.5" customHeight="1">
      <c r="A24" s="81">
        <v>20</v>
      </c>
      <c r="B24" s="82">
        <v>40100</v>
      </c>
      <c r="C24" s="82">
        <f t="shared" si="1"/>
        <v>328</v>
      </c>
      <c r="D24" s="92">
        <v>2106</v>
      </c>
      <c r="E24" s="82">
        <f t="shared" si="0"/>
        <v>52</v>
      </c>
      <c r="F24" s="82">
        <v>2158</v>
      </c>
      <c r="G24" s="82">
        <v>2115</v>
      </c>
    </row>
    <row r="25" spans="1:7" ht="19.5" customHeight="1">
      <c r="A25" s="81">
        <v>21</v>
      </c>
      <c r="B25" s="82">
        <v>42000</v>
      </c>
      <c r="C25" s="82">
        <f t="shared" si="1"/>
        <v>344</v>
      </c>
      <c r="D25" s="92">
        <v>2205</v>
      </c>
      <c r="E25" s="82">
        <f t="shared" si="0"/>
        <v>55</v>
      </c>
      <c r="F25" s="82">
        <v>2260</v>
      </c>
      <c r="G25" s="82">
        <v>2215</v>
      </c>
    </row>
    <row r="26" spans="1:7" ht="19.5" customHeight="1">
      <c r="A26" s="81">
        <v>22</v>
      </c>
      <c r="B26" s="82">
        <v>43900</v>
      </c>
      <c r="C26" s="82">
        <f t="shared" si="1"/>
        <v>360</v>
      </c>
      <c r="D26" s="92">
        <v>2304</v>
      </c>
      <c r="E26" s="82">
        <f t="shared" si="0"/>
        <v>57</v>
      </c>
      <c r="F26" s="82">
        <v>2361</v>
      </c>
      <c r="G26" s="82">
        <v>2315</v>
      </c>
    </row>
    <row r="27" spans="1:7" ht="19.5" customHeight="1">
      <c r="A27" s="81">
        <v>23</v>
      </c>
      <c r="B27" s="82">
        <v>45800</v>
      </c>
      <c r="C27" s="82">
        <f t="shared" si="1"/>
        <v>376</v>
      </c>
      <c r="D27" s="92">
        <v>2304</v>
      </c>
      <c r="E27" s="82">
        <f t="shared" si="0"/>
        <v>57</v>
      </c>
      <c r="F27" s="82">
        <v>2361</v>
      </c>
      <c r="G27" s="82">
        <v>2415</v>
      </c>
    </row>
    <row r="28" spans="1:7" ht="19.5" customHeight="1">
      <c r="A28" s="81">
        <v>24</v>
      </c>
      <c r="B28" s="82">
        <v>48200</v>
      </c>
      <c r="C28" s="82">
        <f t="shared" si="1"/>
        <v>408</v>
      </c>
      <c r="D28" s="92">
        <v>2304</v>
      </c>
      <c r="E28" s="82">
        <f t="shared" si="0"/>
        <v>57</v>
      </c>
      <c r="F28" s="82">
        <v>2361</v>
      </c>
      <c r="G28" s="82">
        <v>2542</v>
      </c>
    </row>
    <row r="29" spans="1:7" ht="19.5" customHeight="1">
      <c r="A29" s="81">
        <v>25</v>
      </c>
      <c r="B29" s="82">
        <v>50600</v>
      </c>
      <c r="C29" s="82">
        <f t="shared" si="1"/>
        <v>424</v>
      </c>
      <c r="D29" s="92">
        <v>2304</v>
      </c>
      <c r="E29" s="82">
        <f t="shared" si="0"/>
        <v>57</v>
      </c>
      <c r="F29" s="82">
        <v>2361</v>
      </c>
      <c r="G29" s="82">
        <v>2668</v>
      </c>
    </row>
    <row r="30" spans="1:7" ht="19.5" customHeight="1">
      <c r="A30" s="81">
        <v>26</v>
      </c>
      <c r="B30" s="82">
        <v>53000</v>
      </c>
      <c r="C30" s="82">
        <f t="shared" si="1"/>
        <v>440</v>
      </c>
      <c r="D30" s="92">
        <v>2304</v>
      </c>
      <c r="E30" s="82">
        <f t="shared" si="0"/>
        <v>57</v>
      </c>
      <c r="F30" s="82">
        <v>2361</v>
      </c>
      <c r="G30" s="82">
        <v>2795</v>
      </c>
    </row>
    <row r="31" spans="1:7" ht="19.5" customHeight="1">
      <c r="A31" s="81">
        <v>27</v>
      </c>
      <c r="B31" s="82">
        <v>55400</v>
      </c>
      <c r="C31" s="82">
        <f t="shared" si="1"/>
        <v>456</v>
      </c>
      <c r="D31" s="92">
        <v>2304</v>
      </c>
      <c r="E31" s="82">
        <f t="shared" si="0"/>
        <v>57</v>
      </c>
      <c r="F31" s="82">
        <v>2361</v>
      </c>
      <c r="G31" s="82">
        <v>2921</v>
      </c>
    </row>
    <row r="32" spans="1:7" ht="19.5" customHeight="1">
      <c r="A32" s="81">
        <v>28</v>
      </c>
      <c r="B32" s="82">
        <v>57800</v>
      </c>
      <c r="C32" s="82">
        <f t="shared" si="1"/>
        <v>472</v>
      </c>
      <c r="D32" s="92">
        <v>2304</v>
      </c>
      <c r="E32" s="82">
        <f t="shared" si="0"/>
        <v>57</v>
      </c>
      <c r="F32" s="82">
        <v>2361</v>
      </c>
      <c r="G32" s="82">
        <v>3048</v>
      </c>
    </row>
    <row r="33" ht="19.5" customHeight="1">
      <c r="G33" s="84"/>
    </row>
    <row r="34" spans="1:10" s="88" customFormat="1" ht="16.5">
      <c r="A34" s="85" t="s">
        <v>65</v>
      </c>
      <c r="B34" s="86"/>
      <c r="C34" s="86"/>
      <c r="D34" s="86"/>
      <c r="E34" s="86"/>
      <c r="F34" s="86"/>
      <c r="G34" s="87"/>
      <c r="I34"/>
      <c r="J34"/>
    </row>
    <row r="35" spans="1:7" s="88" customFormat="1" ht="15.75">
      <c r="A35" s="85" t="s">
        <v>66</v>
      </c>
      <c r="B35" s="86"/>
      <c r="C35" s="86"/>
      <c r="D35" s="86"/>
      <c r="E35" s="86"/>
      <c r="F35" s="86"/>
      <c r="G35" s="87"/>
    </row>
    <row r="36" spans="7:10" ht="16.5">
      <c r="G36" s="89"/>
      <c r="I36" s="88"/>
      <c r="J36" s="88"/>
    </row>
    <row r="37" ht="16.5">
      <c r="G37" s="89"/>
    </row>
  </sheetData>
  <sheetProtection sheet="1" objects="1" scenarios="1"/>
  <mergeCells count="6">
    <mergeCell ref="A1:G1"/>
    <mergeCell ref="G3:G4"/>
    <mergeCell ref="D3:F3"/>
    <mergeCell ref="A3:A4"/>
    <mergeCell ref="B3:B4"/>
    <mergeCell ref="C3:C4"/>
  </mergeCells>
  <printOptions horizontalCentered="1"/>
  <pageMargins left="0.5511811023622047" right="0.5511811023622047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k201</dc:creator>
  <cp:keywords/>
  <dc:description/>
  <cp:lastModifiedBy>user</cp:lastModifiedBy>
  <cp:lastPrinted>2010-12-02T00:58:10Z</cp:lastPrinted>
  <dcterms:created xsi:type="dcterms:W3CDTF">2005-02-23T02:52:08Z</dcterms:created>
  <dcterms:modified xsi:type="dcterms:W3CDTF">2010-12-02T01:16:38Z</dcterms:modified>
  <cp:category/>
  <cp:version/>
  <cp:contentType/>
  <cp:contentStatus/>
</cp:coreProperties>
</file>